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ghelisKTDS\Desktop\"/>
    </mc:Choice>
  </mc:AlternateContent>
  <xr:revisionPtr revIDLastSave="0" documentId="8_{A1D1B8B5-71CC-47C1-8478-010B6660F7FD}" xr6:coauthVersionLast="47" xr6:coauthVersionMax="47" xr10:uidLastSave="{00000000-0000-0000-0000-000000000000}"/>
  <bookViews>
    <workbookView xWindow="690" yWindow="420" windowWidth="28050" windowHeight="15000" xr2:uid="{5C81857B-BD7E-48E1-846B-80B8B3325B61}"/>
  </bookViews>
  <sheets>
    <sheet name="ΑΝΑΛΥΣΗ" sheetId="1" r:id="rId1"/>
    <sheet name="ΤΑΜ_ΡΟΕΣ" sheetId="3" r:id="rId2"/>
    <sheet name="ΕΞΟΔΑ" sheetId="4" r:id="rId3"/>
    <sheet name="ΔΕΙΚΤΕΣ" sheetId="2" r:id="rId4"/>
    <sheet name="Ε3" sheetId="5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2" i="4" l="1"/>
  <c r="D52" i="4"/>
  <c r="H9" i="2"/>
  <c r="G9" i="2"/>
  <c r="H8" i="2"/>
  <c r="E8" i="2" s="1"/>
  <c r="G8" i="2"/>
  <c r="E42" i="4"/>
  <c r="E43" i="4" s="1"/>
  <c r="D43" i="4"/>
  <c r="D42" i="4"/>
  <c r="U62" i="5"/>
  <c r="AH66" i="5"/>
  <c r="AB62" i="5"/>
  <c r="AB70" i="5"/>
  <c r="AB69" i="5"/>
  <c r="AB68" i="5"/>
  <c r="AB67" i="5"/>
  <c r="AB66" i="5"/>
  <c r="AB65" i="5"/>
  <c r="AB64" i="5"/>
  <c r="AB63" i="5"/>
  <c r="U63" i="5"/>
  <c r="AH54" i="5"/>
  <c r="U61" i="5"/>
  <c r="AB61" i="5" s="1"/>
  <c r="H31" i="1"/>
  <c r="F30" i="1"/>
  <c r="H22" i="1"/>
  <c r="F22" i="1"/>
  <c r="H23" i="2"/>
  <c r="G23" i="2"/>
  <c r="B5" i="3"/>
  <c r="B6" i="3" s="1"/>
  <c r="B7" i="3" s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D8" i="2" l="1"/>
  <c r="AB98" i="5"/>
  <c r="AB97" i="5"/>
  <c r="AB96" i="5"/>
  <c r="AB95" i="5"/>
  <c r="AB94" i="5"/>
  <c r="AB93" i="5"/>
  <c r="AB92" i="5"/>
  <c r="AB91" i="5"/>
  <c r="AB90" i="5"/>
  <c r="AB89" i="5"/>
  <c r="AB88" i="5"/>
  <c r="AB87" i="5"/>
  <c r="AB86" i="5"/>
  <c r="AB85" i="5"/>
  <c r="AB84" i="5"/>
  <c r="AB83" i="5"/>
  <c r="AB82" i="5"/>
  <c r="AB81" i="5"/>
  <c r="AB79" i="5"/>
  <c r="U102" i="5"/>
  <c r="AB102" i="5" s="1"/>
  <c r="U100" i="5"/>
  <c r="AB100" i="5" s="1"/>
  <c r="U80" i="5"/>
  <c r="AB80" i="5" s="1"/>
  <c r="U78" i="5"/>
  <c r="AB78" i="5" s="1"/>
  <c r="U42" i="5"/>
  <c r="AB42" i="5" s="1"/>
  <c r="U41" i="5"/>
  <c r="AB41" i="5" s="1"/>
  <c r="U35" i="5"/>
  <c r="AB35" i="5" s="1"/>
  <c r="U24" i="5"/>
  <c r="U15" i="5"/>
  <c r="U12" i="5"/>
  <c r="AB12" i="5" s="1"/>
  <c r="AB77" i="5"/>
  <c r="AB76" i="5"/>
  <c r="AB75" i="5"/>
  <c r="AB60" i="5"/>
  <c r="AB59" i="5"/>
  <c r="AB58" i="5"/>
  <c r="AB57" i="5"/>
  <c r="AB56" i="5"/>
  <c r="AB55" i="5"/>
  <c r="AB54" i="5"/>
  <c r="AE4" i="5"/>
  <c r="U53" i="5" l="1"/>
  <c r="AB53" i="5" l="1"/>
  <c r="AH61" i="5"/>
  <c r="C47" i="4"/>
  <c r="E39" i="4"/>
  <c r="D39" i="4"/>
  <c r="C46" i="4"/>
  <c r="E28" i="1"/>
  <c r="C27" i="1"/>
  <c r="C110" i="1"/>
  <c r="H25" i="2"/>
  <c r="H24" i="2"/>
  <c r="G25" i="2"/>
  <c r="G22" i="2"/>
  <c r="D22" i="2" s="1"/>
  <c r="H19" i="2"/>
  <c r="G19" i="2"/>
  <c r="H15" i="2"/>
  <c r="G15" i="2"/>
  <c r="E78" i="1"/>
  <c r="F78" i="1" s="1"/>
  <c r="G78" i="1" s="1"/>
  <c r="E93" i="1"/>
  <c r="E91" i="1"/>
  <c r="D93" i="1"/>
  <c r="D76" i="1"/>
  <c r="D92" i="1" s="1"/>
  <c r="E76" i="1"/>
  <c r="E92" i="1" s="1"/>
  <c r="E103" i="1"/>
  <c r="D103" i="1"/>
  <c r="C103" i="1"/>
  <c r="E97" i="1"/>
  <c r="D97" i="1"/>
  <c r="F94" i="1"/>
  <c r="E21" i="4"/>
  <c r="F23" i="4"/>
  <c r="F18" i="4"/>
  <c r="F17" i="4"/>
  <c r="F16" i="4"/>
  <c r="F15" i="4"/>
  <c r="F14" i="4"/>
  <c r="F13" i="4"/>
  <c r="F12" i="4"/>
  <c r="F11" i="4"/>
  <c r="F10" i="4"/>
  <c r="F9" i="4"/>
  <c r="F8" i="4"/>
  <c r="F7" i="4"/>
  <c r="F5" i="4"/>
  <c r="F4" i="4"/>
  <c r="E31" i="4"/>
  <c r="E20" i="4" s="1"/>
  <c r="E30" i="4"/>
  <c r="E29" i="4"/>
  <c r="E28" i="4"/>
  <c r="D31" i="4"/>
  <c r="D20" i="4" s="1"/>
  <c r="D30" i="4"/>
  <c r="D29" i="4"/>
  <c r="D28" i="4"/>
  <c r="D32" i="3"/>
  <c r="I13" i="3"/>
  <c r="H13" i="3"/>
  <c r="I14" i="3"/>
  <c r="D35" i="3"/>
  <c r="D10" i="3"/>
  <c r="D18" i="3" s="1"/>
  <c r="B64" i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39" i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E80" i="1"/>
  <c r="F80" i="1" s="1"/>
  <c r="E42" i="1"/>
  <c r="F81" i="1"/>
  <c r="F77" i="1"/>
  <c r="F57" i="1"/>
  <c r="F56" i="1"/>
  <c r="G56" i="1" s="1"/>
  <c r="F52" i="1"/>
  <c r="F47" i="1"/>
  <c r="B7" i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E14" i="1"/>
  <c r="D14" i="1"/>
  <c r="E74" i="1"/>
  <c r="D73" i="1"/>
  <c r="F73" i="1" s="1"/>
  <c r="E70" i="1"/>
  <c r="D68" i="1"/>
  <c r="F68" i="1" s="1"/>
  <c r="E66" i="1"/>
  <c r="D65" i="1"/>
  <c r="D66" i="1" s="1"/>
  <c r="E58" i="1"/>
  <c r="D55" i="1"/>
  <c r="H14" i="3" s="1"/>
  <c r="E53" i="1"/>
  <c r="D53" i="1"/>
  <c r="E48" i="1"/>
  <c r="E45" i="1"/>
  <c r="E46" i="1" s="1"/>
  <c r="M47" i="1"/>
  <c r="L47" i="1"/>
  <c r="N46" i="1"/>
  <c r="O46" i="1" s="1"/>
  <c r="D45" i="1" s="1"/>
  <c r="D46" i="1" s="1"/>
  <c r="N44" i="1"/>
  <c r="O44" i="1" s="1"/>
  <c r="D42" i="1" s="1"/>
  <c r="N42" i="1"/>
  <c r="N40" i="1"/>
  <c r="L42" i="1"/>
  <c r="L40" i="1"/>
  <c r="K45" i="1"/>
  <c r="K43" i="1"/>
  <c r="K41" i="1"/>
  <c r="K39" i="1"/>
  <c r="D48" i="1"/>
  <c r="F10" i="1"/>
  <c r="H10" i="1" s="1"/>
  <c r="F19" i="1"/>
  <c r="H19" i="1" s="1"/>
  <c r="F18" i="1"/>
  <c r="H18" i="1" s="1"/>
  <c r="F16" i="1"/>
  <c r="H16" i="1" s="1"/>
  <c r="F15" i="1"/>
  <c r="H15" i="1" s="1"/>
  <c r="F13" i="1"/>
  <c r="H13" i="1" s="1"/>
  <c r="F12" i="1"/>
  <c r="H12" i="1" s="1"/>
  <c r="F6" i="1"/>
  <c r="G6" i="1" s="1"/>
  <c r="D8" i="1"/>
  <c r="D9" i="1" s="1"/>
  <c r="D40" i="4" s="1"/>
  <c r="D49" i="4" s="1"/>
  <c r="E8" i="1"/>
  <c r="E9" i="1" s="1"/>
  <c r="E40" i="4" s="1"/>
  <c r="E49" i="4" s="1"/>
  <c r="E46" i="4" l="1"/>
  <c r="G52" i="1"/>
  <c r="U22" i="5"/>
  <c r="U29" i="5" s="1"/>
  <c r="U32" i="5" s="1"/>
  <c r="D46" i="4"/>
  <c r="I27" i="3"/>
  <c r="G24" i="2"/>
  <c r="D24" i="2" s="1"/>
  <c r="E24" i="2"/>
  <c r="E94" i="1"/>
  <c r="E102" i="1" s="1"/>
  <c r="E104" i="1" s="1"/>
  <c r="G18" i="2"/>
  <c r="D18" i="2" s="1"/>
  <c r="H22" i="2"/>
  <c r="E22" i="2" s="1"/>
  <c r="H18" i="2"/>
  <c r="E18" i="2" s="1"/>
  <c r="D91" i="1"/>
  <c r="D94" i="1" s="1"/>
  <c r="J13" i="3"/>
  <c r="D13" i="3" s="1"/>
  <c r="H27" i="3"/>
  <c r="F42" i="1"/>
  <c r="J14" i="3"/>
  <c r="D14" i="3" s="1"/>
  <c r="O42" i="1"/>
  <c r="D41" i="1" s="1"/>
  <c r="F20" i="4"/>
  <c r="F28" i="4"/>
  <c r="F30" i="4"/>
  <c r="E24" i="4"/>
  <c r="E38" i="4" s="1"/>
  <c r="E41" i="4" s="1"/>
  <c r="F29" i="4"/>
  <c r="F31" i="4"/>
  <c r="D32" i="4"/>
  <c r="E32" i="4"/>
  <c r="F55" i="1"/>
  <c r="G55" i="1" s="1"/>
  <c r="F76" i="1"/>
  <c r="G76" i="1" s="1"/>
  <c r="D22" i="3"/>
  <c r="D24" i="3" s="1"/>
  <c r="E41" i="1"/>
  <c r="D27" i="3"/>
  <c r="D29" i="3" s="1"/>
  <c r="F65" i="1"/>
  <c r="G14" i="1"/>
  <c r="F45" i="1"/>
  <c r="G9" i="1"/>
  <c r="H9" i="1" s="1"/>
  <c r="G7" i="1"/>
  <c r="E71" i="1"/>
  <c r="E59" i="1"/>
  <c r="O40" i="1"/>
  <c r="D40" i="1" s="1"/>
  <c r="N47" i="1"/>
  <c r="E40" i="1"/>
  <c r="D58" i="1"/>
  <c r="L48" i="1"/>
  <c r="D74" i="1"/>
  <c r="F7" i="1"/>
  <c r="E11" i="1"/>
  <c r="E17" i="1" s="1"/>
  <c r="E27" i="1" s="1"/>
  <c r="E29" i="1" s="1"/>
  <c r="E98" i="1" l="1"/>
  <c r="E99" i="1" s="1"/>
  <c r="D98" i="1"/>
  <c r="D99" i="1" s="1"/>
  <c r="AB32" i="5"/>
  <c r="U33" i="5"/>
  <c r="D28" i="1"/>
  <c r="F28" i="1" s="1"/>
  <c r="U39" i="5"/>
  <c r="AB39" i="5" s="1"/>
  <c r="J27" i="3"/>
  <c r="D102" i="1"/>
  <c r="D104" i="1" s="1"/>
  <c r="H4" i="2"/>
  <c r="E110" i="1"/>
  <c r="H10" i="2"/>
  <c r="H17" i="2"/>
  <c r="H6" i="2"/>
  <c r="D7" i="3"/>
  <c r="D21" i="4"/>
  <c r="F40" i="1"/>
  <c r="F32" i="4"/>
  <c r="E34" i="4"/>
  <c r="F41" i="1"/>
  <c r="N51" i="1"/>
  <c r="E20" i="1"/>
  <c r="H7" i="1"/>
  <c r="D43" i="1"/>
  <c r="D49" i="1" s="1"/>
  <c r="G7" i="2" s="1"/>
  <c r="O47" i="1"/>
  <c r="O50" i="1" s="1"/>
  <c r="D59" i="1"/>
  <c r="E43" i="1"/>
  <c r="E49" i="1" s="1"/>
  <c r="L50" i="1"/>
  <c r="D11" i="1"/>
  <c r="D17" i="1" s="1"/>
  <c r="D27" i="1" s="1"/>
  <c r="E47" i="4" l="1"/>
  <c r="E48" i="4" s="1"/>
  <c r="E50" i="4" s="1"/>
  <c r="E23" i="1"/>
  <c r="U101" i="5"/>
  <c r="AB101" i="5" s="1"/>
  <c r="D24" i="4"/>
  <c r="U99" i="5"/>
  <c r="U47" i="5"/>
  <c r="AB33" i="5"/>
  <c r="U46" i="5"/>
  <c r="D29" i="1"/>
  <c r="F29" i="1" s="1"/>
  <c r="F27" i="1"/>
  <c r="G10" i="2"/>
  <c r="G4" i="2"/>
  <c r="D110" i="1"/>
  <c r="E21" i="1"/>
  <c r="E79" i="1" s="1"/>
  <c r="H14" i="2"/>
  <c r="E14" i="2" s="1"/>
  <c r="H16" i="2"/>
  <c r="E16" i="2" s="1"/>
  <c r="E60" i="1"/>
  <c r="H5" i="2" s="1"/>
  <c r="E4" i="2" s="1"/>
  <c r="H7" i="2"/>
  <c r="E6" i="2" s="1"/>
  <c r="F60" i="1"/>
  <c r="F21" i="4"/>
  <c r="F24" i="4" s="1"/>
  <c r="F34" i="4" s="1"/>
  <c r="U36" i="5"/>
  <c r="AB36" i="5" s="1"/>
  <c r="N52" i="1"/>
  <c r="D60" i="1"/>
  <c r="G5" i="2" s="1"/>
  <c r="D20" i="1"/>
  <c r="G23" i="1" l="1"/>
  <c r="D47" i="4"/>
  <c r="D48" i="4" s="1"/>
  <c r="D50" i="4" s="1"/>
  <c r="D23" i="1"/>
  <c r="AB99" i="5"/>
  <c r="U74" i="5"/>
  <c r="AB74" i="5" s="1"/>
  <c r="U40" i="5"/>
  <c r="U38" i="5"/>
  <c r="AB46" i="5"/>
  <c r="D34" i="4"/>
  <c r="D38" i="4"/>
  <c r="D41" i="4" s="1"/>
  <c r="E22" i="1"/>
  <c r="E24" i="1" s="1"/>
  <c r="D5" i="3"/>
  <c r="D11" i="3" s="1"/>
  <c r="G16" i="2"/>
  <c r="G14" i="2"/>
  <c r="D14" i="2" s="1"/>
  <c r="D4" i="2"/>
  <c r="E82" i="1"/>
  <c r="I15" i="3"/>
  <c r="D21" i="1"/>
  <c r="AH74" i="5" l="1"/>
  <c r="AH65" i="5"/>
  <c r="AH67" i="5" s="1"/>
  <c r="AH68" i="5" s="1"/>
  <c r="AB38" i="5"/>
  <c r="D31" i="1"/>
  <c r="U44" i="5"/>
  <c r="AB40" i="5"/>
  <c r="E83" i="1"/>
  <c r="E84" i="1" s="1"/>
  <c r="E86" i="1" s="1"/>
  <c r="E111" i="1"/>
  <c r="E112" i="1" s="1"/>
  <c r="H11" i="2"/>
  <c r="E10" i="2" s="1"/>
  <c r="F21" i="1"/>
  <c r="H21" i="1" s="1"/>
  <c r="D79" i="1"/>
  <c r="D22" i="1"/>
  <c r="D69" i="1" l="1"/>
  <c r="D24" i="1"/>
  <c r="G24" i="1" s="1"/>
  <c r="U48" i="5"/>
  <c r="AB44" i="5"/>
  <c r="AH44" i="5" s="1"/>
  <c r="H15" i="3"/>
  <c r="J15" i="3" s="1"/>
  <c r="D15" i="3" s="1"/>
  <c r="D16" i="3" s="1"/>
  <c r="D19" i="3"/>
  <c r="F79" i="1"/>
  <c r="D82" i="1"/>
  <c r="D83" i="1" l="1"/>
  <c r="G11" i="2"/>
  <c r="D10" i="2" s="1"/>
  <c r="D111" i="1"/>
  <c r="D112" i="1" s="1"/>
  <c r="D20" i="3"/>
  <c r="D31" i="3" s="1"/>
  <c r="D33" i="3" s="1"/>
  <c r="D36" i="3" s="1"/>
  <c r="F69" i="1"/>
  <c r="F84" i="1" s="1"/>
  <c r="F86" i="1" s="1"/>
  <c r="D70" i="1"/>
  <c r="D71" i="1" s="1"/>
  <c r="G22" i="1"/>
  <c r="D84" i="1" l="1"/>
  <c r="D86" i="1" s="1"/>
  <c r="G17" i="2"/>
  <c r="D16" i="2" s="1"/>
  <c r="G6" i="2"/>
  <c r="D6" i="2" s="1"/>
</calcChain>
</file>

<file path=xl/sharedStrings.xml><?xml version="1.0" encoding="utf-8"?>
<sst xmlns="http://schemas.openxmlformats.org/spreadsheetml/2006/main" count="496" uniqueCount="357">
  <si>
    <t>Κύκλος εργασιών (καθαρός)</t>
  </si>
  <si>
    <t>Κόστος πωλήσεων</t>
  </si>
  <si>
    <t>Μικτό αποτέλεσμα</t>
  </si>
  <si>
    <t>Λοιπά συνήθη έσοδα</t>
  </si>
  <si>
    <t>Έξοδα διοίκησης</t>
  </si>
  <si>
    <t>Έξοδα διάθεσης</t>
  </si>
  <si>
    <t>Λοιπά έξοδα και ζημιές</t>
  </si>
  <si>
    <t>Λοιπά έσοδα και κέρδη</t>
  </si>
  <si>
    <t>Αποτελέσματα προ τόκων και φόρων</t>
  </si>
  <si>
    <t>Πιστωτικοί τόκοι και συναφή έσοδα</t>
  </si>
  <si>
    <t>Χρεωστικοί τόκοι και συναφή έξοδα</t>
  </si>
  <si>
    <t>Αποτέλεσμα προ φόρων</t>
  </si>
  <si>
    <t>Φόροι εισοδήματος</t>
  </si>
  <si>
    <t>Αποτέλεσμα περιόδου μετά από φόρους</t>
  </si>
  <si>
    <t>Έσοδα συμμετοχών και επενδύσεων</t>
  </si>
  <si>
    <t>20Χ1</t>
  </si>
  <si>
    <t>20Χ0</t>
  </si>
  <si>
    <t>ΠΟΣΟΤΙΚΗ ΜΕΤΑΒΟΛΗ</t>
  </si>
  <si>
    <t>ΠΟΣΟΣΤΙΑΙΑ ΜΕΤΑΒΟΛΗ</t>
  </si>
  <si>
    <t>Μ. ΑΠ. (%)</t>
  </si>
  <si>
    <t>ΕΠΗΡΕΣΜΟΣ ΑΠΟΤΕΛΕΣΜΑΤΟΣ</t>
  </si>
  <si>
    <t xml:space="preserve">Μ. ΑΠ. (%) </t>
  </si>
  <si>
    <t>Επαλήθευση</t>
  </si>
  <si>
    <t>Μη κυκλοφορούντα περιουσιακά στοιχεία</t>
  </si>
  <si>
    <t>Ενσώματα πάγια</t>
  </si>
  <si>
    <t>Ακίνητα</t>
  </si>
  <si>
    <t>Μηχανολογικός εξοπλισμός</t>
  </si>
  <si>
    <t>Λοιπός εξοπλισμός</t>
  </si>
  <si>
    <t>Σύνολο</t>
  </si>
  <si>
    <t>Άυλα πάγια στοιχεία</t>
  </si>
  <si>
    <t>Λοιπά άυλα</t>
  </si>
  <si>
    <t>Δάνεια και απαιτήσεις</t>
  </si>
  <si>
    <t>Σύνολο μη κυκλοφορούντων</t>
  </si>
  <si>
    <t>Κυκλοφορούντα περιουσιακά στοιχεία</t>
  </si>
  <si>
    <t>Αποθέματα</t>
  </si>
  <si>
    <t>Εμπορεύματα</t>
  </si>
  <si>
    <t>Χρηματοοικονομικά στοιχεία και προκαταβολές</t>
  </si>
  <si>
    <t>Εμπορικές απαιτήσεις</t>
  </si>
  <si>
    <t>Λοιπές απαιτήσεις</t>
  </si>
  <si>
    <t>Ταμειακά διαθέσιμα και ισοδύναμα</t>
  </si>
  <si>
    <t>Σύνολο κυκλοφορούντων</t>
  </si>
  <si>
    <t>Σύνολο ενεργητικού</t>
  </si>
  <si>
    <t>Καθαρή θέση</t>
  </si>
  <si>
    <t>Καταβλημένα κεφάλαια</t>
  </si>
  <si>
    <t>Κεφάλαιο</t>
  </si>
  <si>
    <t>Αποθεματικά και αποτελέσματα εις νέο</t>
  </si>
  <si>
    <t>Αποθεματικά νόμων ή καταστατικού</t>
  </si>
  <si>
    <t>Αποτελέσματα εις νέο</t>
  </si>
  <si>
    <t>Σύνολο καθαρής θέσης</t>
  </si>
  <si>
    <t>Προβλέψεις</t>
  </si>
  <si>
    <t>Μακροπρόθεσμες υποχρεώσεις</t>
  </si>
  <si>
    <t>Δάνεια</t>
  </si>
  <si>
    <t>Βραχυπρόθεσμες υποχρεώσεις</t>
  </si>
  <si>
    <t>Τραπεζικά δάνεια</t>
  </si>
  <si>
    <t>Βραχυπρόθεσμο μέρος μακροπροθέσμων δανείων</t>
  </si>
  <si>
    <t>Εμπορικές υποχρεώσεις</t>
  </si>
  <si>
    <t>Φόρος εισοδήματος</t>
  </si>
  <si>
    <t>Λοιποί φόροι και τέλη</t>
  </si>
  <si>
    <t>Οργανισμοί κοινωνικής ασφάλισης</t>
  </si>
  <si>
    <t>Σύνολο υποχρεώσεων</t>
  </si>
  <si>
    <t>Σύνολο καθαρής θέσης, προβλέψεων και υποχρεώσεων</t>
  </si>
  <si>
    <t xml:space="preserve">Πάγια </t>
  </si>
  <si>
    <t>Αναπόσβεστο Υπόλοιπο 31/12/20Χ0</t>
  </si>
  <si>
    <t>Προσθήκες</t>
  </si>
  <si>
    <t>Αποσβέσεις χρήσης 20Χ1</t>
  </si>
  <si>
    <t>Μείον : Αποσβεσθεντα</t>
  </si>
  <si>
    <t>Αναπόσβεστο Υπόλοιπο 31/12/20Χ1</t>
  </si>
  <si>
    <t>Πίνακας Παγίων</t>
  </si>
  <si>
    <t>[ Δείτε Πίνακα Παγίων ]</t>
  </si>
  <si>
    <t>Α/Α</t>
  </si>
  <si>
    <t>EBITDA ( Earnings Before Interest, Tax, Depreciation, and Amortization )</t>
  </si>
  <si>
    <t>ΕΝΕΡΓΗΤΙΚΟ</t>
  </si>
  <si>
    <t>ΠΑΘΗΤΙΚΟ</t>
  </si>
  <si>
    <t>α. Οικονομικής Διαρθρώσεως</t>
  </si>
  <si>
    <t>Κυκλοφορούν» ενεργητικό</t>
  </si>
  <si>
    <t>%</t>
  </si>
  <si>
    <t xml:space="preserve">Ίδια κεφάλαια              </t>
  </si>
  <si>
    <t>Πάγιο ενεργητικό</t>
  </si>
  <si>
    <r>
      <t xml:space="preserve">«Κυκλοφορούν» ενεργητικό     </t>
    </r>
    <r>
      <rPr>
        <sz val="12"/>
        <color rgb="FF000000"/>
        <rFont val="Calibri"/>
        <family val="2"/>
        <charset val="161"/>
        <scheme val="minor"/>
      </rPr>
      <t> </t>
    </r>
  </si>
  <si>
    <t>β. Αποδόσεως και Αποδοτικότητας</t>
  </si>
  <si>
    <t>Καθαρά αποτελέσματα χρήσεως προ φόρων</t>
  </si>
  <si>
    <t>Πωλήσεις αποθεμάτων και υπηρεσιών</t>
  </si>
  <si>
    <t>Ίδια κεφάλαια</t>
  </si>
  <si>
    <t xml:space="preserve">Μικτά αποτελέσματα                            </t>
  </si>
  <si>
    <t xml:space="preserve">Πωλήσεις </t>
  </si>
  <si>
    <t>γ. Διαχειριστικής Πολιτικής</t>
  </si>
  <si>
    <t>Χ 365 = ημέρες</t>
  </si>
  <si>
    <t>Χρηματοροές από λειτουργικές δραστηριότητες</t>
  </si>
  <si>
    <t>Πλέον ή μείον προσαρμογές για:</t>
  </si>
  <si>
    <t>Αποσβέσεις και απομειώσεις ενσώματων και άυλων πάγιων</t>
  </si>
  <si>
    <t>Χρεωστικοί και πιστωτικοί τόκοι (καθαρό ποσό)</t>
  </si>
  <si>
    <t>Πλέον ή μείον μεταβολές λογαριασμών κεφαλαίου κίνησης</t>
  </si>
  <si>
    <t>Μεταβολή αποθεμάτων</t>
  </si>
  <si>
    <t>Μεταβολή απαιτήσεων</t>
  </si>
  <si>
    <t>Μεταβολή υποχρεώσεων</t>
  </si>
  <si>
    <t>Μείον:</t>
  </si>
  <si>
    <t>Πληρωμές για χρεωστικούς τόκους</t>
  </si>
  <si>
    <t>Πληρωμές για φόρο εισοδήματος</t>
  </si>
  <si>
    <t>Χρηματοροές από επενδυτικές δραστηριότητες</t>
  </si>
  <si>
    <t>Πληρωμές (εισπράξεις) για απόκτηση (πώληση) παγίων στοιχείων</t>
  </si>
  <si>
    <t>Μερίσματα εισπραχθέντα</t>
  </si>
  <si>
    <t>Χρηματοροές από χρηματοδοτικές δραστηριότητες</t>
  </si>
  <si>
    <t>Εισπράξεις (πληρωμές) από αύξηση (μείωση) κεφαλαίου</t>
  </si>
  <si>
    <t>Εισπράξεις (πληρωμές) από δάνεια</t>
  </si>
  <si>
    <t>Μερίσματα πληρωθέντα</t>
  </si>
  <si>
    <t>Συμφωνία μεταβολής διαθεσίμων</t>
  </si>
  <si>
    <t>Καθαρή μεταβολή στα ταμειακά διαθέσιμα και ισοδύναμα της χρήσης</t>
  </si>
  <si>
    <t>Ταμειακά διαθέσιμα και ισοδύναμα στην αρχή της περιόδου</t>
  </si>
  <si>
    <t>Ταμειακά διαθέσιμα και ισοδύναμα στο τέλος της περιόδου</t>
  </si>
  <si>
    <t>Αποσβέσεις 'εως 31/12/20Χ0</t>
  </si>
  <si>
    <t>Αποσβέσεις Χρ. 20Χ0</t>
  </si>
  <si>
    <t>60 Παροχές σε εργαζόμενους</t>
  </si>
  <si>
    <t>64 Διάφορα λειτουργικά έξοδα</t>
  </si>
  <si>
    <t>64.01 Αμοιβές για υπηρεσίες</t>
  </si>
  <si>
    <t>64.02 Ενέργεια</t>
  </si>
  <si>
    <t>64.03 Ύδρευση</t>
  </si>
  <si>
    <t>64.04 Τηλεπικοινωνίες</t>
  </si>
  <si>
    <t>64.05 Ενοίκια</t>
  </si>
  <si>
    <t>64.06 Ασφάλιστρα</t>
  </si>
  <si>
    <t>64.07 Μεταφορικά</t>
  </si>
  <si>
    <t>64.08 Αναλώσιμα</t>
  </si>
  <si>
    <t>64.09 Επισκευές και συντηρήσεις</t>
  </si>
  <si>
    <t>64.10 Διαφήμιση και προβολή</t>
  </si>
  <si>
    <t>64.11 Φόροι και τέλη (πλην φόρου εισοδήματος)</t>
  </si>
  <si>
    <t>64.12 Λοιπά έξοδα</t>
  </si>
  <si>
    <t>65 Χρεωστικοί τόκοι και συναφή έξοδα</t>
  </si>
  <si>
    <t>65.01 Τόκοι τραπεζικών δανείων</t>
  </si>
  <si>
    <t>66 Αποσβέσεις</t>
  </si>
  <si>
    <t>67.04 Πρόστιμα, προσαυξήσεις και ποινές</t>
  </si>
  <si>
    <t>(6) ΕΞΟΔΑ ΚΑΙ ΖΗΜΙΕΣ</t>
  </si>
  <si>
    <t>Κατανομή Εξόδων στην Κατάσταση Αποτελεσμάτων</t>
  </si>
  <si>
    <t>ΔΙΑΦΟΡΑ</t>
  </si>
  <si>
    <t xml:space="preserve">62 Χρεωστικές συναλλαγματικές διαφορές </t>
  </si>
  <si>
    <t xml:space="preserve">67 Ασυνήθη έξοδα και ζημιές </t>
  </si>
  <si>
    <t>ΣΥΝΟΛΟ</t>
  </si>
  <si>
    <t>ΤΡΑΠΕΖΙΚΟΣ ΔΑΝΕΙΣΜΟΣ</t>
  </si>
  <si>
    <t>20Χ-1</t>
  </si>
  <si>
    <t>Τόκοι ετήσιοι</t>
  </si>
  <si>
    <t>Μέσος όρος δύο ετων</t>
  </si>
  <si>
    <t>Τόκοι / Μ.Ο Τραπεζικού Δανεισμού</t>
  </si>
  <si>
    <t>ΜΕΣΟ ΕΠΙΤΟΚΙΟ</t>
  </si>
  <si>
    <t>ΤΡΑΠΕΖΙΚΟΣ ΔΑΝΕΙΣΜΟΣ / ΠΩΛΗΣΕΙΣ</t>
  </si>
  <si>
    <t>Τραπεζικός Δανεισμός</t>
  </si>
  <si>
    <t>Πωλήσεις (πλεον Φ.Π.Α)</t>
  </si>
  <si>
    <t xml:space="preserve">Εμπορικές Απαιτήσεις </t>
  </si>
  <si>
    <t xml:space="preserve">Εμπορικές Υποχρεώσεις  </t>
  </si>
  <si>
    <t>Κεφάλαιο Κίνησης</t>
  </si>
  <si>
    <t>Σύνολο βραχυπρόθεσμων  υποχρεώσεων</t>
  </si>
  <si>
    <t>Διαφορά ( αρνητικό κεφάλαιο κίνησης)</t>
  </si>
  <si>
    <t xml:space="preserve">EBITDA </t>
  </si>
  <si>
    <t>Αποσβέσεις</t>
  </si>
  <si>
    <t>«Νεκρό Σημείο» ( break even point )</t>
  </si>
  <si>
    <t>Σταθερά έξοδα</t>
  </si>
  <si>
    <t>Περιθώριο Μικτού Κέρδους</t>
  </si>
  <si>
    <t>Ελάχιστες απαιτούμενες πωλήσεις</t>
  </si>
  <si>
    <t>Μείον σταθερα έσοδα</t>
  </si>
  <si>
    <t>Διαφορά</t>
  </si>
  <si>
    <t>Κατάσταση Αποτελεσμάτων - ΕΜΠΟΡΙΚΗ Α.Ε</t>
  </si>
  <si>
    <t>Ισολογισμός - ΕΜΠΟΡΙΚΗ Α.Ε</t>
  </si>
  <si>
    <r>
      <t>ΚΑΤΑΣΤΑΣΗ ΟΙΚΟΝΟΜΙΚΩΝ ΣΤΟΙΧΕΙΩΝ
ΑΠΟ ΕΠΙΧΕΙΡΗΜΑΤΙΚΗ ΔΡΑΣΤΗΡΙΟΤΗΤΑ</t>
    </r>
    <r>
      <rPr>
        <sz val="8"/>
        <color indexed="18"/>
        <rFont val="Tahoma"/>
        <family val="2"/>
        <charset val="161"/>
      </rPr>
      <t xml:space="preserve">
</t>
    </r>
    <r>
      <rPr>
        <b/>
        <i/>
        <sz val="5"/>
        <color indexed="18"/>
        <rFont val="Tahoma"/>
        <family val="2"/>
        <charset val="161"/>
      </rPr>
      <t>Υποβάλλεται σε ένα αντίτυπο και συνοδεύει τη δήλωση φορολογίας εισοδήματος</t>
    </r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</si>
  <si>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</si>
  <si>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</si>
  <si>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</si>
  <si>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</si>
  <si>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</si>
  <si>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</si>
  <si>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</si>
  <si>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</si>
  <si>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</si>
  <si>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011</t>
  </si>
  <si>
    <t>010</t>
  </si>
  <si>
    <t>Εμπορική
δραστηριότητα</t>
  </si>
  <si>
    <t>δραστηριότητα</t>
  </si>
  <si>
    <t xml:space="preserve"> Πωλήσεις αγαθών και υπηρεσιών</t>
  </si>
  <si>
    <t>161</t>
  </si>
  <si>
    <t>561</t>
  </si>
  <si>
    <t>ΕΚΔΟΣΗ 2020</t>
  </si>
  <si>
    <r>
      <t xml:space="preserve"> ΠΙΝΑΚΑΣ Δ'.</t>
    </r>
    <r>
      <rPr>
        <b/>
        <sz val="7"/>
        <color indexed="18"/>
        <rFont val="Tahoma"/>
        <family val="2"/>
      </rPr>
      <t xml:space="preserve"> </t>
    </r>
    <r>
      <rPr>
        <b/>
        <sz val="5"/>
        <color indexed="18"/>
        <rFont val="Tahoma"/>
        <family val="2"/>
      </rPr>
      <t>ΟΙΚΟΝΟΜΙΚΑ ΔΕΔΟΜΕΝΑ ΕΠΙΧΕΙΡΗΣΕΩΝ (Απλογραφικά - Διπλογραφικά Βιβλία)</t>
    </r>
  </si>
  <si>
    <t>Δ1</t>
  </si>
  <si>
    <t xml:space="preserve"> Πωλήσεις αγαθών και παροχή υπηρεσιών</t>
  </si>
  <si>
    <t>100</t>
  </si>
  <si>
    <t>500</t>
  </si>
  <si>
    <t xml:space="preserve"> α) Εμπορεύματα</t>
  </si>
  <si>
    <t xml:space="preserve"> Εμπορεύματα έναρξης</t>
  </si>
  <si>
    <t>101</t>
  </si>
  <si>
    <t xml:space="preserve"> Χονδρικές</t>
  </si>
  <si>
    <t xml:space="preserve"> Λισνικές</t>
  </si>
  <si>
    <t xml:space="preserve"> Αγαθών του άρθρου 39α παρ.5 του Κώδικα Φ.Π.Α. (Ν.2859/2000)</t>
  </si>
  <si>
    <t xml:space="preserve"> Εξωτερικού Ενδοκοινοτικές</t>
  </si>
  <si>
    <t xml:space="preserve"> Εξωτερικού Τρίτες Χώρες</t>
  </si>
  <si>
    <t xml:space="preserve"> Λοιπά</t>
  </si>
  <si>
    <t xml:space="preserve"> Αγορές εμπορευμάτων χρήσης (καθαρό ποσό)</t>
  </si>
  <si>
    <t>102</t>
  </si>
  <si>
    <t xml:space="preserve"> Απομείωση εμπορευμάτων</t>
  </si>
  <si>
    <t>103</t>
  </si>
  <si>
    <t xml:space="preserve"> Εμπορεύματα λήξης</t>
  </si>
  <si>
    <t>104</t>
  </si>
  <si>
    <t xml:space="preserve"> β) Λοιπά έξοδα εμπορικής δραστηριότητας</t>
  </si>
  <si>
    <t>105</t>
  </si>
  <si>
    <t xml:space="preserve"> γ) Ιδιωπαραγωγή παγίων - Αυτοπαραδόσεις -
 Καταστροφές αποθεμάτων (μείον)</t>
  </si>
  <si>
    <t>106</t>
  </si>
  <si>
    <t>Δ2</t>
  </si>
  <si>
    <t xml:space="preserve"> Κόστος πωληθέντων εμπορικής δραστηριότητας (α+β-γ)</t>
  </si>
  <si>
    <t>107</t>
  </si>
  <si>
    <t>Δ6</t>
  </si>
  <si>
    <t xml:space="preserve"> Σύνολο (Δ2+Δ3+Δ4+Δ5)</t>
  </si>
  <si>
    <t>120</t>
  </si>
  <si>
    <t>520</t>
  </si>
  <si>
    <t>Δ7</t>
  </si>
  <si>
    <t xml:space="preserve"> Μικτό κέρδος (Δ1-Δ6)</t>
  </si>
  <si>
    <t>121</t>
  </si>
  <si>
    <t>521</t>
  </si>
  <si>
    <t>Δ8</t>
  </si>
  <si>
    <t xml:space="preserve"> Λοιπά έσοδα εξαιρουμένων των πιστωτικών τόκων</t>
  </si>
  <si>
    <t>122</t>
  </si>
  <si>
    <t>522</t>
  </si>
  <si>
    <t>Δ9</t>
  </si>
  <si>
    <t xml:space="preserve"> Λοιπά έξοδα εξαιρουμένων των τόκων και αποσβέσεων</t>
  </si>
  <si>
    <t>123</t>
  </si>
  <si>
    <t>523</t>
  </si>
  <si>
    <t>Δ10</t>
  </si>
  <si>
    <t xml:space="preserve"> Αποτελέσματα προ φόρων-τόκων και αποσβέσεων EBITDA</t>
  </si>
  <si>
    <t>124</t>
  </si>
  <si>
    <t>524</t>
  </si>
  <si>
    <t>Δ11</t>
  </si>
  <si>
    <t xml:space="preserve"> Αποσβέσεις</t>
  </si>
  <si>
    <t>125</t>
  </si>
  <si>
    <t>525</t>
  </si>
  <si>
    <t>Δ12</t>
  </si>
  <si>
    <t xml:space="preserve"> Αποτελέσματα προ φόρων και τόκων EBIT</t>
  </si>
  <si>
    <t>126</t>
  </si>
  <si>
    <t>526</t>
  </si>
  <si>
    <t>Δ13</t>
  </si>
  <si>
    <t xml:space="preserve"> Πιστωτικοί τόκοι και συναφή έσοδα</t>
  </si>
  <si>
    <t>127</t>
  </si>
  <si>
    <t>527</t>
  </si>
  <si>
    <t>Δ14</t>
  </si>
  <si>
    <t xml:space="preserve"> Χρεωστικοί τόκοι και συναφή έξοδα</t>
  </si>
  <si>
    <t>128</t>
  </si>
  <si>
    <t>528</t>
  </si>
  <si>
    <t>Δ15</t>
  </si>
  <si>
    <t xml:space="preserve"> Αποτελέσματα προ φόρων</t>
  </si>
  <si>
    <t>129</t>
  </si>
  <si>
    <t>529</t>
  </si>
  <si>
    <t xml:space="preserve"> Ποσοστά μικτού κέρδους επί πωλήσεων</t>
  </si>
  <si>
    <t>130</t>
  </si>
  <si>
    <t>530</t>
  </si>
  <si>
    <t xml:space="preserve"> Ποσοστά μικτού κέρδους επί κόστους</t>
  </si>
  <si>
    <t>131</t>
  </si>
  <si>
    <t xml:space="preserve"> Ποσοστά καθαρού κέρδους επί πωλήσεων</t>
  </si>
  <si>
    <t>132</t>
  </si>
  <si>
    <t>Εμπορική</t>
  </si>
  <si>
    <r>
      <t xml:space="preserve"> </t>
    </r>
    <r>
      <rPr>
        <b/>
        <sz val="8"/>
        <color indexed="18"/>
        <rFont val="Tahoma"/>
        <family val="2"/>
      </rPr>
      <t>ΠΙΝΑΚΑΣ Ζ'.</t>
    </r>
    <r>
      <rPr>
        <b/>
        <sz val="7"/>
        <color indexed="18"/>
        <rFont val="Tahoma"/>
        <family val="2"/>
      </rPr>
      <t xml:space="preserve"> </t>
    </r>
    <r>
      <rPr>
        <b/>
        <sz val="6"/>
        <color indexed="18"/>
        <rFont val="Tahoma"/>
        <family val="2"/>
      </rPr>
      <t>ΓΕΝΙΚΕΣ ΟΙΚΟΝΟΜΙΚΕΣ ΠΛΗΡΟΦΟΡΙΕΣ (Απλογραφικά - Διπλογραφικά Βιβλία)</t>
    </r>
  </si>
  <si>
    <t>Ζ1</t>
  </si>
  <si>
    <t xml:space="preserve"> Σύνολο Εσόδων</t>
  </si>
  <si>
    <t>160</t>
  </si>
  <si>
    <t>560</t>
  </si>
  <si>
    <t xml:space="preserve"> Χονδρικές - Επιτηδευματιών</t>
  </si>
  <si>
    <t xml:space="preserve"> Χονδρικές βάσει άρθρ.39α παρ.5 του Κώδικα Φ.Π.Α. (Ν.2859/2000)</t>
  </si>
  <si>
    <t xml:space="preserve"> Λιανικές - Ιδιωτική Πελατεία</t>
  </si>
  <si>
    <t xml:space="preserve"> Λιανιικές βάσει άρθρ.39α παρ.5 του Κώδικα Φ.Π.Α. (Ν.2859/2000)</t>
  </si>
  <si>
    <t xml:space="preserve"> Λοιπά συνήθη έσοδα</t>
  </si>
  <si>
    <t>162</t>
  </si>
  <si>
    <t>562</t>
  </si>
  <si>
    <t>163</t>
  </si>
  <si>
    <t>563</t>
  </si>
  <si>
    <t xml:space="preserve"> Πιστωτικές συναλλαγματικές διαφορές</t>
  </si>
  <si>
    <t>164</t>
  </si>
  <si>
    <t>564</t>
  </si>
  <si>
    <t xml:space="preserve"> Έσοδα συμμετοχών</t>
  </si>
  <si>
    <t>165</t>
  </si>
  <si>
    <t>565</t>
  </si>
  <si>
    <t xml:space="preserve">  Κέρδη από διάθεση μη κυκλοφορούντων περιουσιακών στοιχείων</t>
  </si>
  <si>
    <t>166</t>
  </si>
  <si>
    <t>566</t>
  </si>
  <si>
    <t xml:space="preserve"> Κέρδη από αναστροφή προβλέψεων και απομειώσεων</t>
  </si>
  <si>
    <t>167</t>
  </si>
  <si>
    <t>567</t>
  </si>
  <si>
    <t xml:space="preserve"> Κέρδη από επιμέτρηση στην εύλογη αξία</t>
  </si>
  <si>
    <t>168</t>
  </si>
  <si>
    <t>568</t>
  </si>
  <si>
    <t xml:space="preserve"> Φόρος Εισοδήματος έσοδα</t>
  </si>
  <si>
    <t>169</t>
  </si>
  <si>
    <t>569</t>
  </si>
  <si>
    <t xml:space="preserve"> Ασυνήθη έσοδα και κέρδη</t>
  </si>
  <si>
    <t>170</t>
  </si>
  <si>
    <t>570</t>
  </si>
  <si>
    <t>Ζ2</t>
  </si>
  <si>
    <t xml:space="preserve"> Σύνολο Εξόδων</t>
  </si>
  <si>
    <t>180</t>
  </si>
  <si>
    <t>580</t>
  </si>
  <si>
    <t xml:space="preserve"> Μικτές αποδοχές</t>
  </si>
  <si>
    <t xml:space="preserve"> Εργοδοτικές εισφορές</t>
  </si>
  <si>
    <t xml:space="preserve"> Λοιπές παροχές</t>
  </si>
  <si>
    <t xml:space="preserve"> Παροχές σε εργαζόμενους</t>
  </si>
  <si>
    <t>181</t>
  </si>
  <si>
    <t>581</t>
  </si>
  <si>
    <t xml:space="preserve"> Ζημιές επιμέτρησης περιουσιακών στοιχείων</t>
  </si>
  <si>
    <t>182</t>
  </si>
  <si>
    <t>582</t>
  </si>
  <si>
    <t xml:space="preserve"> Χρεωστικές συναλλαγματικές διαφορές</t>
  </si>
  <si>
    <t>183</t>
  </si>
  <si>
    <t>583</t>
  </si>
  <si>
    <t xml:space="preserve"> Ζημιές από διάθεση-απόσυρση μη κυκλοφ.περιουσιακών στοιχείων</t>
  </si>
  <si>
    <t>184</t>
  </si>
  <si>
    <t>584</t>
  </si>
  <si>
    <t xml:space="preserve"> Προμήθειες διαχείρισης ημεδαπής - αλλοδαπής (management fees)</t>
  </si>
  <si>
    <t xml:space="preserve"> Δαπάνες από συνδεδεμένες επιχειρήσεις</t>
  </si>
  <si>
    <t xml:space="preserve"> Δαπάνες από μη συνεργαζόμενα κράτη ή από κράτη</t>
  </si>
  <si>
    <t xml:space="preserve"> με προνομιακό φορολογικό καθεστώς</t>
  </si>
  <si>
    <t xml:space="preserve"> Δαπάνες για ενημερωτικές ημερίδες</t>
  </si>
  <si>
    <t xml:space="preserve"> Έξοδα υποδοχής και φιλοξενίας</t>
  </si>
  <si>
    <t xml:space="preserve"> Έξοδα ταξιδίου</t>
  </si>
  <si>
    <t xml:space="preserve"> Ασφαλιστικές Εισφορές Αυτοαπασχολούμενων</t>
  </si>
  <si>
    <t xml:space="preserve"> Έξοδα και προμήθειες παραγγελιοδόχου για λογαριασμό αγροτών</t>
  </si>
  <si>
    <t xml:space="preserve"> Λοιπές αμοιβές για υπηρεσίες ημεδαπής</t>
  </si>
  <si>
    <t xml:space="preserve"> Λοιπές αμοιβές για υπηρεσίες αλλοδαπής</t>
  </si>
  <si>
    <t xml:space="preserve"> Ενέργεια</t>
  </si>
  <si>
    <t xml:space="preserve"> Ύδρευση</t>
  </si>
  <si>
    <t>012</t>
  </si>
  <si>
    <t xml:space="preserve"> Τηλεπικοινωνίες</t>
  </si>
  <si>
    <t>013</t>
  </si>
  <si>
    <t xml:space="preserve"> Ενοίκια</t>
  </si>
  <si>
    <t>014</t>
  </si>
  <si>
    <t xml:space="preserve"> Διαφήμιση και προβολή</t>
  </si>
  <si>
    <t>015</t>
  </si>
  <si>
    <t xml:space="preserve"> Λοιπά έξοδα</t>
  </si>
  <si>
    <t>016</t>
  </si>
  <si>
    <t xml:space="preserve"> Διάφορα λειτουργικά έξοδα</t>
  </si>
  <si>
    <t>185</t>
  </si>
  <si>
    <t>585</t>
  </si>
  <si>
    <t>186</t>
  </si>
  <si>
    <t>586</t>
  </si>
  <si>
    <t>187</t>
  </si>
  <si>
    <t>587</t>
  </si>
  <si>
    <t xml:space="preserve"> Ασυνήθη έξοδα, ζημιές και πρόστιμα</t>
  </si>
  <si>
    <t>188</t>
  </si>
  <si>
    <t>588</t>
  </si>
  <si>
    <t xml:space="preserve"> Προβλέψεις (εκτός από προβλέψεις για το προσωπικό)</t>
  </si>
  <si>
    <t>189</t>
  </si>
  <si>
    <t>589</t>
  </si>
  <si>
    <t xml:space="preserve"> Φόρος Εισοδήματος</t>
  </si>
  <si>
    <t>190</t>
  </si>
  <si>
    <t>590</t>
  </si>
  <si>
    <t>ΥΠΟΥΡΓΕΙΟ ΟΙΚΟΝΟΜΙΚΩΝ ΓΓΠΣ - ΔΛΟΣΕΛΥ</t>
  </si>
  <si>
    <t>α/α</t>
  </si>
  <si>
    <t xml:space="preserve">Κατάσταση Χρηματοροών  (έμμεση μέθοδος) </t>
  </si>
  <si>
    <t>Αγορές αποθεμάτων και υπηρεσιών (πλεον Φ.Π.Α)</t>
  </si>
  <si>
    <t>Απόθεμα 31/12/20Χ-1</t>
  </si>
  <si>
    <t xml:space="preserve">Ποσοστό </t>
  </si>
  <si>
    <t>Ποσοστό Μ. Απ. επί Πωλήσεων</t>
  </si>
  <si>
    <t>Ποσοστό Εξόδων ΔΚ και ΔΘ επί Πωλήσεων</t>
  </si>
  <si>
    <t>Μεταβολή</t>
  </si>
  <si>
    <t>Ποσοστό Απ. Προ  φόρων επί Πωλήσεων</t>
  </si>
  <si>
    <t>Ποσοστό Απ. Μετά  φόρων επί Πωλήσεων</t>
  </si>
  <si>
    <t>Περιθώριο πτώσης των πωλήσεων</t>
  </si>
  <si>
    <t xml:space="preserve">Ίδια  &amp; Μακροπρόθεσμα Κεφάλαια          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</si>
</sst>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#,##0.00_ ;[Red]\-#,##0.00\ "/>
  </numFmts>
  <fonts count="66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u/>
      <sz val="12"/>
      <name val="Calibri"/>
      <family val="2"/>
      <charset val="161"/>
      <scheme val="minor"/>
    </font>
    <font>
      <u/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u/>
      <sz val="12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i/>
      <sz val="12"/>
      <color theme="1"/>
      <name val="Calibri"/>
      <family val="2"/>
      <charset val="161"/>
      <scheme val="minor"/>
    </font>
    <font>
      <b/>
      <u/>
      <sz val="11"/>
      <name val="Calibri"/>
      <family val="2"/>
      <charset val="161"/>
      <scheme val="minor"/>
    </font>
    <font>
      <u/>
      <sz val="11"/>
      <name val="Calibri"/>
      <family val="2"/>
      <charset val="161"/>
      <scheme val="minor"/>
    </font>
    <font>
      <b/>
      <u/>
      <sz val="14"/>
      <name val="Calibri"/>
      <family val="2"/>
      <charset val="161"/>
      <scheme val="minor"/>
    </font>
    <font>
      <b/>
      <u/>
      <sz val="12"/>
      <color theme="4" tint="-0.499984740745262"/>
      <name val="Calibri"/>
      <family val="2"/>
      <charset val="161"/>
      <scheme val="minor"/>
    </font>
    <font>
      <i/>
      <sz val="12"/>
      <name val="Calibri"/>
      <family val="2"/>
      <charset val="161"/>
      <scheme val="minor"/>
    </font>
    <font>
      <b/>
      <u/>
      <sz val="16"/>
      <color theme="4" tint="-0.499984740745262"/>
      <name val="Calibri"/>
      <family val="2"/>
      <charset val="161"/>
      <scheme val="minor"/>
    </font>
    <font>
      <b/>
      <u/>
      <sz val="12"/>
      <color rgb="FF333333"/>
      <name val="Calibri"/>
      <family val="2"/>
      <charset val="161"/>
      <scheme val="minor"/>
    </font>
    <font>
      <sz val="11"/>
      <color rgb="FF000000"/>
      <name val="Calibri"/>
      <family val="2"/>
      <charset val="161"/>
      <scheme val="minor"/>
    </font>
    <font>
      <u/>
      <sz val="12"/>
      <color rgb="FF000000"/>
      <name val="Calibri"/>
      <family val="2"/>
      <charset val="161"/>
      <scheme val="minor"/>
    </font>
    <font>
      <sz val="12"/>
      <color rgb="FF000000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u/>
      <sz val="11"/>
      <color theme="1"/>
      <name val="Calibri"/>
      <family val="2"/>
      <charset val="161"/>
      <scheme val="minor"/>
    </font>
    <font>
      <sz val="10"/>
      <color theme="1"/>
      <name val="Arial Unicode MS"/>
    </font>
    <font>
      <sz val="8"/>
      <name val="Tahoma"/>
      <family val="2"/>
      <charset val="161"/>
    </font>
    <font>
      <sz val="6"/>
      <name val="Tahoma"/>
      <family val="2"/>
    </font>
    <font>
      <b/>
      <sz val="8"/>
      <color indexed="18"/>
      <name val="Tahoma"/>
      <family val="2"/>
      <charset val="161"/>
    </font>
    <font>
      <sz val="8"/>
      <color indexed="18"/>
      <name val="Tahoma"/>
      <family val="2"/>
      <charset val="161"/>
    </font>
    <font>
      <b/>
      <i/>
      <sz val="5"/>
      <color indexed="18"/>
      <name val="Tahoma"/>
      <family val="2"/>
      <charset val="161"/>
    </font>
    <font>
      <sz val="8"/>
      <name val="Tahoma"/>
      <family val="2"/>
    </font>
    <font>
      <sz val="6"/>
      <name val="Tahoma"/>
      <family val="2"/>
      <charset val="161"/>
    </font>
    <font>
      <b/>
      <sz val="6"/>
      <color indexed="18"/>
      <name val="Tahoma"/>
      <family val="2"/>
    </font>
    <font>
      <sz val="7"/>
      <name val="Tahoma"/>
      <family val="2"/>
      <charset val="161"/>
    </font>
    <font>
      <b/>
      <sz val="9"/>
      <color indexed="18"/>
      <name val="Tahoma"/>
      <family val="2"/>
      <charset val="161"/>
    </font>
    <font>
      <sz val="6"/>
      <color indexed="18"/>
      <name val="Tahoma"/>
      <family val="2"/>
    </font>
    <font>
      <b/>
      <sz val="6"/>
      <color indexed="18"/>
      <name val="Tahoma"/>
      <family val="2"/>
      <charset val="161"/>
    </font>
    <font>
      <sz val="5"/>
      <color indexed="18"/>
      <name val="Tahoma"/>
      <family val="2"/>
      <charset val="161"/>
    </font>
    <font>
      <sz val="8"/>
      <color indexed="18"/>
      <name val="Tahoma"/>
      <family val="2"/>
    </font>
    <font>
      <sz val="6"/>
      <color indexed="18"/>
      <name val="Tahoma"/>
      <family val="2"/>
      <charset val="161"/>
    </font>
    <font>
      <sz val="5"/>
      <color rgb="FF002060"/>
      <name val="Tahoma"/>
      <family val="2"/>
      <charset val="161"/>
    </font>
    <font>
      <b/>
      <sz val="8"/>
      <color indexed="18"/>
      <name val="Tahoma"/>
      <family val="2"/>
    </font>
    <font>
      <b/>
      <sz val="7"/>
      <color indexed="18"/>
      <name val="Tahoma"/>
      <family val="2"/>
    </font>
    <font>
      <sz val="5"/>
      <name val="Tahoma"/>
      <family val="2"/>
      <charset val="161"/>
    </font>
    <font>
      <b/>
      <sz val="5"/>
      <color indexed="18"/>
      <name val="Tahoma"/>
      <family val="2"/>
    </font>
    <font>
      <b/>
      <sz val="5.5"/>
      <color indexed="18"/>
      <name val="Tahoma"/>
      <family val="2"/>
      <charset val="161"/>
    </font>
    <font>
      <sz val="5.5"/>
      <name val="Tahoma"/>
      <family val="2"/>
      <charset val="161"/>
    </font>
    <font>
      <sz val="5.5"/>
      <color rgb="FF002060"/>
      <name val="Tahoma"/>
      <family val="2"/>
      <charset val="161"/>
    </font>
    <font>
      <b/>
      <sz val="8"/>
      <name val="Tahoma"/>
      <family val="2"/>
      <charset val="161"/>
    </font>
    <font>
      <b/>
      <sz val="6"/>
      <color rgb="FF002060"/>
      <name val="Tahoma"/>
      <family val="2"/>
      <charset val="161"/>
    </font>
    <font>
      <b/>
      <sz val="8"/>
      <color rgb="FF002060"/>
      <name val="Tahoma"/>
      <family val="2"/>
      <charset val="161"/>
    </font>
    <font>
      <sz val="6"/>
      <color rgb="FF002060"/>
      <name val="Tahoma"/>
      <family val="2"/>
      <charset val="161"/>
    </font>
    <font>
      <sz val="8"/>
      <color rgb="FF002060"/>
      <name val="Tahoma"/>
      <family val="2"/>
      <charset val="161"/>
    </font>
    <font>
      <sz val="6"/>
      <color rgb="FF002060"/>
      <name val="Tahoma"/>
      <family val="2"/>
    </font>
    <font>
      <b/>
      <sz val="10"/>
      <name val="Tahoma"/>
      <family val="2"/>
      <charset val="161"/>
    </font>
    <font>
      <b/>
      <sz val="4"/>
      <color indexed="18"/>
      <name val="Tahoma"/>
      <family val="2"/>
    </font>
    <font>
      <b/>
      <sz val="5.5"/>
      <color indexed="18"/>
      <name val="Tahoma"/>
      <family val="2"/>
    </font>
    <font>
      <b/>
      <sz val="5.5"/>
      <name val="Tahoma"/>
      <family val="2"/>
    </font>
    <font>
      <sz val="5.5"/>
      <color indexed="18"/>
      <name val="Tahoma"/>
      <family val="2"/>
      <charset val="161"/>
    </font>
    <font>
      <b/>
      <u/>
      <sz val="8"/>
      <name val="Tahoma"/>
      <family val="2"/>
      <charset val="161"/>
    </font>
    <font>
      <sz val="5.5"/>
      <color indexed="18"/>
      <name val="Tahoma"/>
      <family val="2"/>
    </font>
    <font>
      <b/>
      <sz val="10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u/>
      <sz val="18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/>
      <top style="thin">
        <color indexed="18"/>
      </top>
      <bottom/>
      <diagonal/>
    </border>
    <border>
      <left/>
      <right/>
      <top style="thin">
        <color indexed="18"/>
      </top>
      <bottom/>
      <diagonal/>
    </border>
    <border>
      <left/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/>
      <top/>
      <bottom/>
      <diagonal/>
    </border>
    <border>
      <left/>
      <right style="thin">
        <color indexed="18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/>
      <top style="thin">
        <color indexed="18"/>
      </top>
      <bottom style="thin">
        <color indexed="18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/>
      <top/>
      <bottom style="thin">
        <color indexed="18"/>
      </bottom>
      <diagonal/>
    </border>
    <border>
      <left/>
      <right/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56"/>
      </left>
      <right style="thin">
        <color indexed="18"/>
      </right>
      <top style="thin">
        <color indexed="56"/>
      </top>
      <bottom style="thin">
        <color indexed="56"/>
      </bottom>
      <diagonal/>
    </border>
    <border>
      <left style="thin">
        <color indexed="18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18"/>
      </left>
      <right style="thin">
        <color indexed="18"/>
      </right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/>
      <diagonal/>
    </border>
    <border>
      <left style="thin">
        <color indexed="56"/>
      </left>
      <right/>
      <top style="thin">
        <color indexed="56"/>
      </top>
      <bottom/>
      <diagonal/>
    </border>
    <border>
      <left/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/>
      <top/>
      <bottom style="thin">
        <color indexed="56"/>
      </bottom>
      <diagonal/>
    </border>
    <border>
      <left/>
      <right style="thin">
        <color indexed="56"/>
      </right>
      <top/>
      <bottom style="thin">
        <color indexed="56"/>
      </bottom>
      <diagonal/>
    </border>
    <border>
      <left style="thin">
        <color indexed="18"/>
      </left>
      <right style="thin">
        <color indexed="56"/>
      </right>
      <top style="thin">
        <color indexed="56"/>
      </top>
      <bottom/>
      <diagonal/>
    </border>
    <border>
      <left style="thin">
        <color indexed="56"/>
      </left>
      <right style="thin">
        <color indexed="18"/>
      </right>
      <top style="thin">
        <color indexed="56"/>
      </top>
      <bottom/>
      <diagonal/>
    </border>
    <border>
      <left style="thin">
        <color indexed="18"/>
      </left>
      <right style="thin">
        <color indexed="18"/>
      </right>
      <top style="thin">
        <color indexed="56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56"/>
      </bottom>
      <diagonal/>
    </border>
    <border>
      <left style="thin">
        <color indexed="18"/>
      </left>
      <right style="thin">
        <color indexed="18"/>
      </right>
      <top style="thin">
        <color indexed="56"/>
      </top>
      <bottom style="thin">
        <color indexed="18"/>
      </bottom>
      <diagonal/>
    </border>
    <border>
      <left style="thin">
        <color indexed="56"/>
      </left>
      <right style="thin">
        <color indexed="18"/>
      </right>
      <top/>
      <bottom style="thin">
        <color indexed="56"/>
      </bottom>
      <diagonal/>
    </border>
    <border>
      <left style="thin">
        <color indexed="18"/>
      </left>
      <right style="thin">
        <color indexed="56"/>
      </right>
      <top/>
      <bottom style="thin">
        <color indexed="56"/>
      </bottom>
      <diagonal/>
    </border>
    <border>
      <left style="thin">
        <color indexed="18"/>
      </left>
      <right style="thin">
        <color indexed="18"/>
      </right>
      <top/>
      <bottom style="thin">
        <color indexed="5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6" fillId="0" borderId="0"/>
  </cellStyleXfs>
  <cellXfs count="457">
    <xf numFmtId="0" fontId="0" fillId="0" borderId="0" xfId="0"/>
    <xf numFmtId="4" fontId="2" fillId="0" borderId="1" xfId="0" applyNumberFormat="1" applyFont="1" applyBorder="1" applyAlignment="1">
      <alignment horizontal="righ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4" fontId="2" fillId="0" borderId="4" xfId="0" applyNumberFormat="1" applyFont="1" applyBorder="1" applyAlignment="1">
      <alignment horizontal="right" vertical="center" wrapText="1"/>
    </xf>
    <xf numFmtId="4" fontId="2" fillId="2" borderId="4" xfId="0" applyNumberFormat="1" applyFont="1" applyFill="1" applyBorder="1" applyAlignment="1">
      <alignment horizontal="right" vertical="center" wrapText="1"/>
    </xf>
    <xf numFmtId="4" fontId="2" fillId="0" borderId="16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12" xfId="0" applyNumberFormat="1" applyFont="1" applyBorder="1" applyAlignment="1">
      <alignment horizontal="right" vertical="center" wrapText="1"/>
    </xf>
    <xf numFmtId="4" fontId="2" fillId="0" borderId="1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4" fontId="4" fillId="2" borderId="15" xfId="0" applyNumberFormat="1" applyFont="1" applyFill="1" applyBorder="1" applyAlignment="1">
      <alignment horizontal="right" vertical="center" wrapText="1"/>
    </xf>
    <xf numFmtId="4" fontId="4" fillId="2" borderId="25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 wrapText="1"/>
    </xf>
    <xf numFmtId="4" fontId="8" fillId="0" borderId="26" xfId="0" applyNumberFormat="1" applyFont="1" applyBorder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4" fontId="8" fillId="2" borderId="4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wrapText="1"/>
    </xf>
    <xf numFmtId="4" fontId="11" fillId="2" borderId="15" xfId="0" applyNumberFormat="1" applyFont="1" applyFill="1" applyBorder="1" applyAlignment="1">
      <alignment horizontal="right" vertical="center" wrapText="1"/>
    </xf>
    <xf numFmtId="4" fontId="11" fillId="2" borderId="25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4" fontId="11" fillId="3" borderId="3" xfId="0" applyNumberFormat="1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wrapText="1"/>
    </xf>
    <xf numFmtId="4" fontId="9" fillId="0" borderId="0" xfId="0" applyNumberFormat="1" applyFont="1" applyAlignment="1">
      <alignment wrapText="1"/>
    </xf>
    <xf numFmtId="0" fontId="11" fillId="0" borderId="23" xfId="0" applyFont="1" applyBorder="1" applyAlignment="1">
      <alignment wrapText="1"/>
    </xf>
    <xf numFmtId="4" fontId="11" fillId="3" borderId="23" xfId="0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8" fillId="0" borderId="13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18" xfId="0" applyFont="1" applyBorder="1" applyAlignment="1">
      <alignment wrapText="1"/>
    </xf>
    <xf numFmtId="0" fontId="8" fillId="0" borderId="14" xfId="0" applyFont="1" applyBorder="1" applyAlignment="1">
      <alignment wrapText="1"/>
    </xf>
    <xf numFmtId="4" fontId="14" fillId="0" borderId="0" xfId="0" applyNumberFormat="1" applyFont="1" applyAlignment="1">
      <alignment wrapText="1"/>
    </xf>
    <xf numFmtId="0" fontId="11" fillId="0" borderId="0" xfId="0" applyFont="1" applyBorder="1" applyAlignment="1">
      <alignment vertical="center" wrapText="1"/>
    </xf>
    <xf numFmtId="10" fontId="6" fillId="0" borderId="3" xfId="0" applyNumberFormat="1" applyFont="1" applyBorder="1" applyAlignment="1">
      <alignment horizontal="center" vertical="center" wrapText="1"/>
    </xf>
    <xf numFmtId="10" fontId="6" fillId="0" borderId="0" xfId="0" applyNumberFormat="1" applyFont="1" applyBorder="1" applyAlignment="1">
      <alignment horizontal="center" vertical="center" wrapText="1"/>
    </xf>
    <xf numFmtId="0" fontId="2" fillId="0" borderId="0" xfId="0" applyFont="1"/>
    <xf numFmtId="10" fontId="6" fillId="0" borderId="5" xfId="0" applyNumberFormat="1" applyFont="1" applyBorder="1" applyAlignment="1">
      <alignment horizontal="center" vertical="center" wrapText="1"/>
    </xf>
    <xf numFmtId="4" fontId="8" fillId="4" borderId="32" xfId="0" applyNumberFormat="1" applyFont="1" applyFill="1" applyBorder="1" applyAlignment="1">
      <alignment horizontal="right" vertical="center" wrapText="1"/>
    </xf>
    <xf numFmtId="10" fontId="8" fillId="4" borderId="32" xfId="0" applyNumberFormat="1" applyFont="1" applyFill="1" applyBorder="1" applyAlignment="1">
      <alignment horizontal="right" vertical="center" wrapText="1"/>
    </xf>
    <xf numFmtId="4" fontId="8" fillId="4" borderId="33" xfId="0" applyNumberFormat="1" applyFont="1" applyFill="1" applyBorder="1" applyAlignment="1">
      <alignment horizontal="right" vertical="center" wrapText="1"/>
    </xf>
    <xf numFmtId="10" fontId="8" fillId="4" borderId="33" xfId="0" applyNumberFormat="1" applyFont="1" applyFill="1" applyBorder="1" applyAlignment="1">
      <alignment horizontal="right" vertical="center" wrapText="1"/>
    </xf>
    <xf numFmtId="0" fontId="10" fillId="4" borderId="34" xfId="0" applyFont="1" applyFill="1" applyBorder="1" applyAlignment="1">
      <alignment horizontal="center" wrapText="1"/>
    </xf>
    <xf numFmtId="10" fontId="10" fillId="4" borderId="35" xfId="0" applyNumberFormat="1" applyFont="1" applyFill="1" applyBorder="1" applyAlignment="1">
      <alignment wrapText="1"/>
    </xf>
    <xf numFmtId="10" fontId="6" fillId="4" borderId="3" xfId="0" applyNumberFormat="1" applyFont="1" applyFill="1" applyBorder="1" applyAlignment="1">
      <alignment horizontal="center" vertical="center" wrapText="1"/>
    </xf>
    <xf numFmtId="4" fontId="8" fillId="4" borderId="3" xfId="0" applyNumberFormat="1" applyFont="1" applyFill="1" applyBorder="1" applyAlignment="1">
      <alignment horizontal="right" vertical="center" wrapText="1"/>
    </xf>
    <xf numFmtId="4" fontId="8" fillId="4" borderId="36" xfId="0" applyNumberFormat="1" applyFont="1" applyFill="1" applyBorder="1" applyAlignment="1">
      <alignment horizontal="right" vertical="center" wrapText="1"/>
    </xf>
    <xf numFmtId="4" fontId="8" fillId="4" borderId="34" xfId="0" applyNumberFormat="1" applyFont="1" applyFill="1" applyBorder="1" applyAlignment="1">
      <alignment horizontal="right" vertical="center" wrapText="1"/>
    </xf>
    <xf numFmtId="4" fontId="8" fillId="4" borderId="35" xfId="0" applyNumberFormat="1" applyFont="1" applyFill="1" applyBorder="1" applyAlignment="1">
      <alignment horizontal="right" vertical="center" wrapText="1"/>
    </xf>
    <xf numFmtId="4" fontId="11" fillId="4" borderId="23" xfId="0" applyNumberFormat="1" applyFont="1" applyFill="1" applyBorder="1" applyAlignment="1">
      <alignment horizontal="right" vertical="center" wrapText="1"/>
    </xf>
    <xf numFmtId="10" fontId="11" fillId="4" borderId="23" xfId="0" applyNumberFormat="1" applyFont="1" applyFill="1" applyBorder="1" applyAlignment="1">
      <alignment horizontal="right" vertical="center" wrapText="1"/>
    </xf>
    <xf numFmtId="10" fontId="6" fillId="4" borderId="5" xfId="0" applyNumberFormat="1" applyFont="1" applyFill="1" applyBorder="1" applyAlignment="1">
      <alignment horizontal="center" vertical="center" wrapText="1"/>
    </xf>
    <xf numFmtId="0" fontId="11" fillId="0" borderId="28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5" borderId="6" xfId="0" applyFont="1" applyFill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4" fontId="8" fillId="6" borderId="37" xfId="0" applyNumberFormat="1" applyFont="1" applyFill="1" applyBorder="1" applyAlignment="1">
      <alignment horizontal="right" vertical="center" wrapText="1"/>
    </xf>
    <xf numFmtId="4" fontId="8" fillId="6" borderId="38" xfId="0" applyNumberFormat="1" applyFont="1" applyFill="1" applyBorder="1" applyAlignment="1">
      <alignment horizontal="right" vertical="center" wrapText="1"/>
    </xf>
    <xf numFmtId="0" fontId="10" fillId="6" borderId="39" xfId="0" applyFont="1" applyFill="1" applyBorder="1" applyAlignment="1">
      <alignment horizontal="center" wrapText="1"/>
    </xf>
    <xf numFmtId="4" fontId="8" fillId="6" borderId="6" xfId="0" applyNumberFormat="1" applyFont="1" applyFill="1" applyBorder="1" applyAlignment="1">
      <alignment horizontal="right" vertical="center" wrapText="1"/>
    </xf>
    <xf numFmtId="4" fontId="8" fillId="6" borderId="40" xfId="0" applyNumberFormat="1" applyFont="1" applyFill="1" applyBorder="1" applyAlignment="1">
      <alignment horizontal="right" vertical="center" wrapText="1"/>
    </xf>
    <xf numFmtId="4" fontId="8" fillId="6" borderId="39" xfId="0" applyNumberFormat="1" applyFont="1" applyFill="1" applyBorder="1" applyAlignment="1">
      <alignment horizontal="right" vertical="center" wrapText="1"/>
    </xf>
    <xf numFmtId="4" fontId="8" fillId="6" borderId="41" xfId="0" applyNumberFormat="1" applyFont="1" applyFill="1" applyBorder="1" applyAlignment="1">
      <alignment horizontal="right" vertical="center" wrapText="1"/>
    </xf>
    <xf numFmtId="4" fontId="11" fillId="6" borderId="9" xfId="0" applyNumberFormat="1" applyFont="1" applyFill="1" applyBorder="1" applyAlignment="1">
      <alignment horizontal="right" vertical="center" wrapText="1"/>
    </xf>
    <xf numFmtId="10" fontId="6" fillId="6" borderId="6" xfId="0" applyNumberFormat="1" applyFont="1" applyFill="1" applyBorder="1" applyAlignment="1">
      <alignment horizontal="center" vertical="center" wrapText="1"/>
    </xf>
    <xf numFmtId="4" fontId="11" fillId="7" borderId="3" xfId="0" applyNumberFormat="1" applyFont="1" applyFill="1" applyBorder="1" applyAlignment="1">
      <alignment horizontal="right" vertical="center" wrapText="1"/>
    </xf>
    <xf numFmtId="10" fontId="6" fillId="7" borderId="3" xfId="0" applyNumberFormat="1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16" fillId="8" borderId="10" xfId="0" applyFont="1" applyFill="1" applyBorder="1" applyAlignment="1">
      <alignment horizontal="center" vertical="center" wrapText="1"/>
    </xf>
    <xf numFmtId="0" fontId="16" fillId="8" borderId="3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4" fontId="12" fillId="2" borderId="4" xfId="0" applyNumberFormat="1" applyFont="1" applyFill="1" applyBorder="1" applyAlignment="1">
      <alignment horizontal="right" vertical="center" wrapText="1"/>
    </xf>
    <xf numFmtId="4" fontId="2" fillId="0" borderId="4" xfId="0" applyNumberFormat="1" applyFont="1" applyBorder="1" applyAlignment="1">
      <alignment horizontal="right" wrapText="1"/>
    </xf>
    <xf numFmtId="0" fontId="4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2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10" fontId="6" fillId="4" borderId="18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4" fontId="2" fillId="0" borderId="24" xfId="0" applyNumberFormat="1" applyFont="1" applyBorder="1" applyAlignment="1">
      <alignment horizontal="right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wrapText="1"/>
    </xf>
    <xf numFmtId="0" fontId="11" fillId="4" borderId="21" xfId="0" applyFont="1" applyFill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4" fillId="0" borderId="30" xfId="0" applyFont="1" applyBorder="1" applyAlignment="1">
      <alignment vertical="center" wrapText="1"/>
    </xf>
    <xf numFmtId="4" fontId="6" fillId="0" borderId="22" xfId="0" applyNumberFormat="1" applyFont="1" applyBorder="1" applyAlignment="1">
      <alignment wrapText="1"/>
    </xf>
    <xf numFmtId="0" fontId="9" fillId="0" borderId="42" xfId="0" applyFont="1" applyBorder="1" applyAlignment="1">
      <alignment wrapText="1"/>
    </xf>
    <xf numFmtId="0" fontId="15" fillId="4" borderId="3" xfId="0" applyFont="1" applyFill="1" applyBorder="1" applyAlignment="1">
      <alignment horizontal="center" vertical="center" wrapText="1"/>
    </xf>
    <xf numFmtId="0" fontId="19" fillId="9" borderId="3" xfId="0" applyFont="1" applyFill="1" applyBorder="1" applyAlignment="1">
      <alignment horizontal="center" vertical="center" wrapText="1"/>
    </xf>
    <xf numFmtId="0" fontId="20" fillId="9" borderId="6" xfId="0" applyFont="1" applyFill="1" applyBorder="1" applyAlignment="1">
      <alignment vertical="center" wrapText="1"/>
    </xf>
    <xf numFmtId="0" fontId="21" fillId="0" borderId="36" xfId="0" applyFont="1" applyBorder="1" applyAlignment="1">
      <alignment vertical="center" wrapText="1"/>
    </xf>
    <xf numFmtId="10" fontId="22" fillId="0" borderId="6" xfId="0" applyNumberFormat="1" applyFont="1" applyBorder="1" applyAlignment="1">
      <alignment horizontal="right" vertical="center" wrapText="1"/>
    </xf>
    <xf numFmtId="0" fontId="22" fillId="0" borderId="23" xfId="0" applyFont="1" applyBorder="1" applyAlignment="1">
      <alignment vertical="center" wrapText="1"/>
    </xf>
    <xf numFmtId="0" fontId="22" fillId="0" borderId="9" xfId="0" applyFont="1" applyBorder="1" applyAlignment="1">
      <alignment vertical="center" wrapText="1"/>
    </xf>
    <xf numFmtId="10" fontId="22" fillId="0" borderId="9" xfId="0" applyNumberFormat="1" applyFont="1" applyBorder="1" applyAlignment="1">
      <alignment horizontal="right" vertical="center" wrapText="1"/>
    </xf>
    <xf numFmtId="1" fontId="22" fillId="0" borderId="9" xfId="0" applyNumberFormat="1" applyFont="1" applyBorder="1" applyAlignment="1">
      <alignment horizontal="right" vertical="center" wrapText="1"/>
    </xf>
    <xf numFmtId="1" fontId="1" fillId="0" borderId="0" xfId="0" applyNumberFormat="1" applyFont="1" applyAlignment="1">
      <alignment wrapText="1"/>
    </xf>
    <xf numFmtId="0" fontId="2" fillId="3" borderId="19" xfId="0" applyFont="1" applyFill="1" applyBorder="1" applyAlignment="1">
      <alignment vertical="center" wrapText="1"/>
    </xf>
    <xf numFmtId="4" fontId="13" fillId="0" borderId="0" xfId="0" applyNumberFormat="1" applyFont="1" applyAlignment="1">
      <alignment wrapText="1"/>
    </xf>
    <xf numFmtId="0" fontId="11" fillId="0" borderId="0" xfId="0" applyFont="1" applyBorder="1" applyAlignment="1">
      <alignment wrapText="1"/>
    </xf>
    <xf numFmtId="4" fontId="4" fillId="0" borderId="0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horizontal="center" wrapText="1"/>
    </xf>
    <xf numFmtId="4" fontId="2" fillId="0" borderId="1" xfId="0" applyNumberFormat="1" applyFont="1" applyBorder="1"/>
    <xf numFmtId="0" fontId="23" fillId="0" borderId="5" xfId="0" applyFont="1" applyBorder="1" applyAlignment="1">
      <alignment wrapText="1"/>
    </xf>
    <xf numFmtId="4" fontId="11" fillId="0" borderId="1" xfId="0" applyNumberFormat="1" applyFont="1" applyBorder="1" applyAlignment="1">
      <alignment wrapText="1"/>
    </xf>
    <xf numFmtId="0" fontId="8" fillId="0" borderId="11" xfId="0" applyFont="1" applyBorder="1" applyAlignment="1">
      <alignment wrapText="1"/>
    </xf>
    <xf numFmtId="4" fontId="8" fillId="0" borderId="12" xfId="0" applyNumberFormat="1" applyFont="1" applyBorder="1" applyAlignment="1">
      <alignment wrapText="1"/>
    </xf>
    <xf numFmtId="4" fontId="8" fillId="0" borderId="13" xfId="0" applyNumberFormat="1" applyFont="1" applyBorder="1" applyAlignment="1">
      <alignment wrapText="1"/>
    </xf>
    <xf numFmtId="10" fontId="6" fillId="0" borderId="15" xfId="0" applyNumberFormat="1" applyFont="1" applyBorder="1" applyAlignment="1">
      <alignment wrapText="1"/>
    </xf>
    <xf numFmtId="0" fontId="6" fillId="4" borderId="6" xfId="0" applyFont="1" applyFill="1" applyBorder="1" applyAlignment="1">
      <alignment horizontal="center" vertical="center" wrapText="1"/>
    </xf>
    <xf numFmtId="10" fontId="6" fillId="0" borderId="6" xfId="0" applyNumberFormat="1" applyFont="1" applyBorder="1" applyAlignment="1">
      <alignment wrapText="1"/>
    </xf>
    <xf numFmtId="10" fontId="6" fillId="0" borderId="3" xfId="0" applyNumberFormat="1" applyFont="1" applyBorder="1" applyAlignment="1">
      <alignment wrapText="1"/>
    </xf>
    <xf numFmtId="0" fontId="8" fillId="0" borderId="47" xfId="0" applyFont="1" applyBorder="1" applyAlignment="1">
      <alignment wrapText="1"/>
    </xf>
    <xf numFmtId="4" fontId="8" fillId="0" borderId="34" xfId="0" applyNumberFormat="1" applyFont="1" applyBorder="1" applyAlignment="1">
      <alignment wrapText="1"/>
    </xf>
    <xf numFmtId="4" fontId="8" fillId="0" borderId="39" xfId="0" applyNumberFormat="1" applyFont="1" applyBorder="1" applyAlignment="1">
      <alignment wrapText="1"/>
    </xf>
    <xf numFmtId="0" fontId="8" fillId="0" borderId="48" xfId="0" applyFont="1" applyBorder="1" applyAlignment="1">
      <alignment wrapText="1"/>
    </xf>
    <xf numFmtId="4" fontId="8" fillId="0" borderId="33" xfId="0" applyNumberFormat="1" applyFont="1" applyBorder="1" applyAlignment="1">
      <alignment wrapText="1"/>
    </xf>
    <xf numFmtId="4" fontId="8" fillId="0" borderId="38" xfId="0" applyNumberFormat="1" applyFont="1" applyBorder="1" applyAlignment="1">
      <alignment wrapText="1"/>
    </xf>
    <xf numFmtId="4" fontId="11" fillId="0" borderId="18" xfId="0" applyNumberFormat="1" applyFont="1" applyBorder="1" applyAlignment="1">
      <alignment wrapText="1"/>
    </xf>
    <xf numFmtId="10" fontId="6" fillId="0" borderId="16" xfId="0" applyNumberFormat="1" applyFont="1" applyBorder="1" applyAlignment="1">
      <alignment wrapText="1"/>
    </xf>
    <xf numFmtId="4" fontId="0" fillId="0" borderId="7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4" fontId="0" fillId="0" borderId="23" xfId="0" applyNumberFormat="1" applyBorder="1" applyAlignment="1">
      <alignment wrapText="1"/>
    </xf>
    <xf numFmtId="0" fontId="0" fillId="0" borderId="0" xfId="0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11" fillId="0" borderId="49" xfId="0" applyFont="1" applyFill="1" applyBorder="1" applyAlignment="1">
      <alignment horizont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Alignment="1">
      <alignment wrapText="1"/>
    </xf>
    <xf numFmtId="4" fontId="8" fillId="0" borderId="1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>
      <alignment vertical="center" wrapText="1"/>
    </xf>
    <xf numFmtId="0" fontId="11" fillId="7" borderId="48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6" fillId="4" borderId="5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7" fillId="0" borderId="52" xfId="1" applyFont="1" applyBorder="1" applyAlignment="1" applyProtection="1">
      <alignment vertical="center"/>
      <protection hidden="1"/>
    </xf>
    <xf numFmtId="0" fontId="27" fillId="0" borderId="53" xfId="1" applyFont="1" applyBorder="1" applyAlignment="1" applyProtection="1">
      <alignment vertical="center"/>
      <protection hidden="1"/>
    </xf>
    <xf numFmtId="0" fontId="27" fillId="0" borderId="54" xfId="1" applyFont="1" applyBorder="1" applyAlignment="1" applyProtection="1">
      <alignment vertical="center"/>
      <protection hidden="1"/>
    </xf>
    <xf numFmtId="0" fontId="27" fillId="0" borderId="0" xfId="1" applyFont="1" applyAlignment="1" applyProtection="1">
      <alignment vertical="center"/>
      <protection hidden="1"/>
    </xf>
    <xf numFmtId="0" fontId="31" fillId="0" borderId="0" xfId="1" applyFont="1" applyAlignment="1" applyProtection="1">
      <alignment vertical="center"/>
      <protection hidden="1"/>
    </xf>
    <xf numFmtId="0" fontId="32" fillId="0" borderId="0" xfId="1" applyFont="1" applyAlignment="1" applyProtection="1">
      <alignment vertical="center"/>
      <protection hidden="1"/>
    </xf>
    <xf numFmtId="0" fontId="27" fillId="0" borderId="55" xfId="1" applyFont="1" applyBorder="1" applyAlignment="1" applyProtection="1">
      <alignment vertical="center"/>
      <protection hidden="1"/>
    </xf>
    <xf numFmtId="0" fontId="27" fillId="0" borderId="56" xfId="1" applyFont="1" applyBorder="1" applyAlignment="1" applyProtection="1">
      <alignment vertical="center"/>
      <protection hidden="1"/>
    </xf>
    <xf numFmtId="0" fontId="29" fillId="0" borderId="0" xfId="0" applyFont="1" applyAlignment="1">
      <alignment horizontal="center" vertical="top"/>
    </xf>
    <xf numFmtId="0" fontId="35" fillId="0" borderId="0" xfId="1" applyFont="1" applyAlignment="1" applyProtection="1">
      <alignment horizontal="center" vertical="top"/>
      <protection hidden="1"/>
    </xf>
    <xf numFmtId="0" fontId="33" fillId="0" borderId="57" xfId="1" applyFont="1" applyBorder="1" applyAlignment="1" applyProtection="1">
      <alignment horizontal="left" vertical="center"/>
      <protection hidden="1"/>
    </xf>
    <xf numFmtId="0" fontId="54" fillId="0" borderId="0" xfId="1" applyFont="1" applyAlignment="1" applyProtection="1">
      <alignment horizontal="right" vertical="center"/>
      <protection hidden="1"/>
    </xf>
    <xf numFmtId="4" fontId="31" fillId="0" borderId="0" xfId="1" applyNumberFormat="1" applyFont="1" applyAlignment="1" applyProtection="1">
      <alignment vertical="center"/>
      <protection hidden="1"/>
    </xf>
    <xf numFmtId="4" fontId="55" fillId="0" borderId="0" xfId="0" applyNumberFormat="1" applyFont="1"/>
    <xf numFmtId="0" fontId="36" fillId="0" borderId="57" xfId="1" applyFont="1" applyBorder="1" applyAlignment="1" applyProtection="1">
      <alignment horizontal="left" vertical="center"/>
      <protection hidden="1"/>
    </xf>
    <xf numFmtId="0" fontId="33" fillId="0" borderId="57" xfId="1" applyFont="1" applyBorder="1" applyAlignment="1" applyProtection="1">
      <alignment horizontal="right" vertical="center"/>
      <protection hidden="1"/>
    </xf>
    <xf numFmtId="0" fontId="56" fillId="0" borderId="57" xfId="1" applyFont="1" applyBorder="1" applyAlignment="1" applyProtection="1">
      <alignment horizontal="left" vertical="center"/>
      <protection hidden="1"/>
    </xf>
    <xf numFmtId="165" fontId="49" fillId="0" borderId="0" xfId="1" applyNumberFormat="1" applyFont="1" applyAlignment="1" applyProtection="1">
      <alignment vertical="center"/>
      <protection hidden="1"/>
    </xf>
    <xf numFmtId="4" fontId="49" fillId="0" borderId="0" xfId="1" applyNumberFormat="1" applyFont="1" applyAlignment="1" applyProtection="1">
      <alignment vertical="center"/>
      <protection hidden="1"/>
    </xf>
    <xf numFmtId="165" fontId="60" fillId="3" borderId="0" xfId="1" applyNumberFormat="1" applyFont="1" applyFill="1" applyAlignment="1" applyProtection="1">
      <alignment vertical="center"/>
      <protection hidden="1"/>
    </xf>
    <xf numFmtId="0" fontId="61" fillId="0" borderId="0" xfId="1" applyFont="1" applyAlignment="1" applyProtection="1">
      <alignment horizontal="right" vertical="center" indent="1"/>
      <protection hidden="1"/>
    </xf>
    <xf numFmtId="49" fontId="33" fillId="10" borderId="57" xfId="1" applyNumberFormat="1" applyFont="1" applyFill="1" applyBorder="1" applyAlignment="1" applyProtection="1">
      <alignment horizontal="center" vertical="center"/>
      <protection hidden="1"/>
    </xf>
    <xf numFmtId="165" fontId="31" fillId="0" borderId="57" xfId="1" applyNumberFormat="1" applyFont="1" applyBorder="1" applyAlignment="1" applyProtection="1">
      <alignment horizontal="right" vertical="center"/>
      <protection locked="0" hidden="1"/>
    </xf>
    <xf numFmtId="0" fontId="62" fillId="0" borderId="3" xfId="0" applyFont="1" applyBorder="1" applyAlignment="1">
      <alignment wrapText="1"/>
    </xf>
    <xf numFmtId="0" fontId="57" fillId="0" borderId="58" xfId="1" applyFont="1" applyBorder="1" applyAlignment="1" applyProtection="1">
      <alignment vertical="center"/>
      <protection hidden="1"/>
    </xf>
    <xf numFmtId="0" fontId="58" fillId="0" borderId="60" xfId="0" applyFont="1" applyBorder="1" applyAlignment="1">
      <alignment vertical="center"/>
    </xf>
    <xf numFmtId="0" fontId="58" fillId="0" borderId="59" xfId="0" applyFont="1" applyBorder="1" applyAlignment="1">
      <alignment vertical="center"/>
    </xf>
    <xf numFmtId="4" fontId="49" fillId="3" borderId="0" xfId="1" applyNumberFormat="1" applyFont="1" applyFill="1" applyAlignment="1" applyProtection="1">
      <alignment vertical="center"/>
      <protection hidden="1"/>
    </xf>
    <xf numFmtId="0" fontId="2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12" fillId="0" borderId="35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4" fontId="2" fillId="0" borderId="35" xfId="0" applyNumberFormat="1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4" fontId="2" fillId="0" borderId="18" xfId="0" applyNumberFormat="1" applyFont="1" applyBorder="1"/>
    <xf numFmtId="0" fontId="2" fillId="0" borderId="17" xfId="0" applyFont="1" applyBorder="1" applyAlignment="1">
      <alignment wrapText="1"/>
    </xf>
    <xf numFmtId="0" fontId="4" fillId="0" borderId="32" xfId="0" applyFont="1" applyBorder="1" applyAlignment="1">
      <alignment wrapText="1"/>
    </xf>
    <xf numFmtId="0" fontId="4" fillId="0" borderId="35" xfId="0" applyFont="1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33" xfId="0" applyFont="1" applyBorder="1" applyAlignment="1">
      <alignment wrapText="1"/>
    </xf>
    <xf numFmtId="4" fontId="4" fillId="0" borderId="85" xfId="0" applyNumberFormat="1" applyFont="1" applyBorder="1"/>
    <xf numFmtId="4" fontId="2" fillId="0" borderId="32" xfId="0" applyNumberFormat="1" applyFont="1" applyBorder="1"/>
    <xf numFmtId="4" fontId="2" fillId="0" borderId="35" xfId="0" applyNumberFormat="1" applyFont="1" applyBorder="1"/>
    <xf numFmtId="4" fontId="4" fillId="0" borderId="35" xfId="0" applyNumberFormat="1" applyFont="1" applyBorder="1"/>
    <xf numFmtId="4" fontId="2" fillId="0" borderId="33" xfId="0" applyNumberFormat="1" applyFont="1" applyBorder="1"/>
    <xf numFmtId="0" fontId="4" fillId="0" borderId="35" xfId="0" applyFont="1" applyBorder="1"/>
    <xf numFmtId="0" fontId="2" fillId="0" borderId="35" xfId="0" applyFont="1" applyBorder="1"/>
    <xf numFmtId="0" fontId="11" fillId="0" borderId="34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4" fontId="8" fillId="0" borderId="34" xfId="0" applyNumberFormat="1" applyFont="1" applyBorder="1" applyAlignment="1">
      <alignment horizontal="right" vertical="center" wrapText="1"/>
    </xf>
    <xf numFmtId="4" fontId="8" fillId="0" borderId="35" xfId="0" applyNumberFormat="1" applyFont="1" applyBorder="1" applyAlignment="1">
      <alignment horizontal="right" vertical="center" wrapText="1"/>
    </xf>
    <xf numFmtId="4" fontId="2" fillId="0" borderId="34" xfId="0" applyNumberFormat="1" applyFont="1" applyBorder="1"/>
    <xf numFmtId="0" fontId="4" fillId="0" borderId="23" xfId="0" applyFont="1" applyBorder="1" applyAlignment="1">
      <alignment horizontal="center" wrapText="1"/>
    </xf>
    <xf numFmtId="4" fontId="3" fillId="0" borderId="23" xfId="0" applyNumberFormat="1" applyFont="1" applyBorder="1"/>
    <xf numFmtId="0" fontId="11" fillId="0" borderId="33" xfId="0" applyFont="1" applyBorder="1" applyAlignment="1">
      <alignment vertical="center" wrapText="1"/>
    </xf>
    <xf numFmtId="4" fontId="8" fillId="0" borderId="33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wrapText="1"/>
    </xf>
    <xf numFmtId="4" fontId="2" fillId="0" borderId="12" xfId="0" applyNumberFormat="1" applyFont="1" applyBorder="1"/>
    <xf numFmtId="4" fontId="2" fillId="0" borderId="13" xfId="0" applyNumberFormat="1" applyFont="1" applyBorder="1"/>
    <xf numFmtId="0" fontId="2" fillId="0" borderId="87" xfId="0" applyFont="1" applyBorder="1" applyAlignment="1">
      <alignment wrapText="1"/>
    </xf>
    <xf numFmtId="10" fontId="2" fillId="0" borderId="45" xfId="0" applyNumberFormat="1" applyFont="1" applyBorder="1"/>
    <xf numFmtId="10" fontId="2" fillId="0" borderId="88" xfId="0" applyNumberFormat="1" applyFont="1" applyBorder="1"/>
    <xf numFmtId="4" fontId="0" fillId="0" borderId="5" xfId="0" applyNumberFormat="1" applyBorder="1" applyAlignment="1">
      <alignment wrapText="1"/>
    </xf>
    <xf numFmtId="4" fontId="0" fillId="0" borderId="6" xfId="0" applyNumberFormat="1" applyBorder="1" applyAlignment="1">
      <alignment wrapText="1"/>
    </xf>
    <xf numFmtId="4" fontId="4" fillId="6" borderId="86" xfId="0" applyNumberFormat="1" applyFont="1" applyFill="1" applyBorder="1" applyAlignment="1">
      <alignment horizontal="right" vertical="center" wrapText="1"/>
    </xf>
    <xf numFmtId="4" fontId="4" fillId="0" borderId="20" xfId="0" applyNumberFormat="1" applyFont="1" applyBorder="1" applyAlignment="1">
      <alignment horizontal="right" vertical="center" wrapText="1"/>
    </xf>
    <xf numFmtId="4" fontId="4" fillId="0" borderId="21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wrapText="1"/>
    </xf>
    <xf numFmtId="4" fontId="11" fillId="0" borderId="22" xfId="0" applyNumberFormat="1" applyFont="1" applyBorder="1" applyAlignment="1">
      <alignment wrapText="1"/>
    </xf>
    <xf numFmtId="0" fontId="4" fillId="0" borderId="19" xfId="0" applyFont="1" applyBorder="1" applyAlignment="1">
      <alignment horizontal="center" wrapText="1"/>
    </xf>
    <xf numFmtId="4" fontId="11" fillId="0" borderId="20" xfId="0" applyNumberFormat="1" applyFont="1" applyBorder="1" applyAlignment="1">
      <alignment wrapText="1"/>
    </xf>
    <xf numFmtId="4" fontId="11" fillId="0" borderId="21" xfId="0" applyNumberFormat="1" applyFont="1" applyBorder="1" applyAlignment="1">
      <alignment wrapText="1"/>
    </xf>
    <xf numFmtId="0" fontId="8" fillId="0" borderId="0" xfId="0" applyFont="1" applyBorder="1" applyAlignment="1">
      <alignment wrapText="1"/>
    </xf>
    <xf numFmtId="10" fontId="6" fillId="0" borderId="0" xfId="0" applyNumberFormat="1" applyFont="1" applyBorder="1" applyAlignment="1">
      <alignment wrapText="1"/>
    </xf>
    <xf numFmtId="0" fontId="8" fillId="0" borderId="34" xfId="0" applyFont="1" applyBorder="1" applyAlignment="1">
      <alignment wrapText="1"/>
    </xf>
    <xf numFmtId="4" fontId="8" fillId="0" borderId="89" xfId="0" applyNumberFormat="1" applyFont="1" applyBorder="1" applyAlignment="1">
      <alignment wrapText="1"/>
    </xf>
    <xf numFmtId="4" fontId="8" fillId="0" borderId="84" xfId="0" applyNumberFormat="1" applyFont="1" applyBorder="1" applyAlignment="1">
      <alignment wrapText="1"/>
    </xf>
    <xf numFmtId="4" fontId="11" fillId="0" borderId="51" xfId="0" applyNumberFormat="1" applyFont="1" applyBorder="1" applyAlignment="1">
      <alignment wrapText="1"/>
    </xf>
    <xf numFmtId="4" fontId="11" fillId="0" borderId="3" xfId="0" applyNumberFormat="1" applyFont="1" applyBorder="1" applyAlignment="1">
      <alignment wrapText="1"/>
    </xf>
    <xf numFmtId="0" fontId="11" fillId="0" borderId="5" xfId="0" applyFont="1" applyBorder="1" applyAlignment="1">
      <alignment horizontal="center" wrapText="1"/>
    </xf>
    <xf numFmtId="0" fontId="23" fillId="4" borderId="5" xfId="0" applyFont="1" applyFill="1" applyBorder="1" applyAlignment="1">
      <alignment horizontal="center" wrapText="1"/>
    </xf>
    <xf numFmtId="0" fontId="23" fillId="4" borderId="3" xfId="0" applyFont="1" applyFill="1" applyBorder="1"/>
    <xf numFmtId="4" fontId="2" fillId="6" borderId="32" xfId="0" applyNumberFormat="1" applyFont="1" applyFill="1" applyBorder="1"/>
    <xf numFmtId="4" fontId="2" fillId="6" borderId="35" xfId="0" applyNumberFormat="1" applyFont="1" applyFill="1" applyBorder="1"/>
    <xf numFmtId="4" fontId="2" fillId="6" borderId="33" xfId="0" applyNumberFormat="1" applyFont="1" applyFill="1" applyBorder="1"/>
    <xf numFmtId="4" fontId="4" fillId="6" borderId="86" xfId="0" applyNumberFormat="1" applyFont="1" applyFill="1" applyBorder="1"/>
    <xf numFmtId="4" fontId="4" fillId="0" borderId="90" xfId="0" applyNumberFormat="1" applyFont="1" applyBorder="1"/>
    <xf numFmtId="0" fontId="4" fillId="0" borderId="3" xfId="0" applyFont="1" applyBorder="1" applyAlignment="1">
      <alignment horizontal="center" wrapText="1"/>
    </xf>
    <xf numFmtId="0" fontId="11" fillId="12" borderId="10" xfId="0" applyFont="1" applyFill="1" applyBorder="1" applyAlignment="1">
      <alignment wrapText="1"/>
    </xf>
    <xf numFmtId="0" fontId="2" fillId="0" borderId="34" xfId="0" applyFont="1" applyBorder="1" applyAlignment="1">
      <alignment wrapText="1"/>
    </xf>
    <xf numFmtId="4" fontId="2" fillId="0" borderId="35" xfId="0" applyNumberFormat="1" applyFont="1" applyBorder="1" applyAlignment="1">
      <alignment wrapText="1"/>
    </xf>
    <xf numFmtId="0" fontId="2" fillId="0" borderId="23" xfId="0" applyFont="1" applyBorder="1" applyAlignment="1">
      <alignment wrapText="1"/>
    </xf>
    <xf numFmtId="10" fontId="2" fillId="0" borderId="33" xfId="0" applyNumberFormat="1" applyFont="1" applyBorder="1"/>
    <xf numFmtId="0" fontId="4" fillId="0" borderId="5" xfId="0" applyFont="1" applyBorder="1" applyAlignment="1">
      <alignment wrapText="1"/>
    </xf>
    <xf numFmtId="0" fontId="2" fillId="0" borderId="46" xfId="0" applyFont="1" applyBorder="1" applyAlignment="1">
      <alignment wrapText="1"/>
    </xf>
    <xf numFmtId="0" fontId="2" fillId="0" borderId="91" xfId="0" applyFont="1" applyBorder="1" applyAlignment="1">
      <alignment wrapText="1"/>
    </xf>
    <xf numFmtId="4" fontId="3" fillId="0" borderId="6" xfId="0" applyNumberFormat="1" applyFont="1" applyBorder="1"/>
    <xf numFmtId="4" fontId="3" fillId="0" borderId="3" xfId="0" applyNumberFormat="1" applyFont="1" applyBorder="1"/>
    <xf numFmtId="4" fontId="2" fillId="0" borderId="36" xfId="0" applyNumberFormat="1" applyFont="1" applyBorder="1"/>
    <xf numFmtId="0" fontId="8" fillId="4" borderId="12" xfId="0" applyFont="1" applyFill="1" applyBorder="1" applyAlignment="1">
      <alignment wrapText="1"/>
    </xf>
    <xf numFmtId="0" fontId="9" fillId="4" borderId="13" xfId="0" applyFont="1" applyFill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9" fillId="4" borderId="18" xfId="0" applyFont="1" applyFill="1" applyBorder="1" applyAlignment="1">
      <alignment wrapText="1"/>
    </xf>
    <xf numFmtId="4" fontId="8" fillId="4" borderId="1" xfId="0" applyNumberFormat="1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4" fontId="8" fillId="4" borderId="4" xfId="0" applyNumberFormat="1" applyFont="1" applyFill="1" applyBorder="1" applyAlignment="1">
      <alignment wrapText="1"/>
    </xf>
    <xf numFmtId="4" fontId="6" fillId="4" borderId="15" xfId="0" applyNumberFormat="1" applyFont="1" applyFill="1" applyBorder="1" applyAlignment="1">
      <alignment wrapText="1"/>
    </xf>
    <xf numFmtId="0" fontId="9" fillId="4" borderId="16" xfId="0" applyFont="1" applyFill="1" applyBorder="1" applyAlignment="1">
      <alignment wrapText="1"/>
    </xf>
    <xf numFmtId="4" fontId="2" fillId="4" borderId="4" xfId="0" applyNumberFormat="1" applyFont="1" applyFill="1" applyBorder="1" applyAlignment="1">
      <alignment horizontal="right" vertical="center" wrapText="1"/>
    </xf>
    <xf numFmtId="4" fontId="11" fillId="4" borderId="15" xfId="0" applyNumberFormat="1" applyFont="1" applyFill="1" applyBorder="1" applyAlignment="1">
      <alignment wrapText="1"/>
    </xf>
    <xf numFmtId="0" fontId="11" fillId="4" borderId="92" xfId="0" applyFont="1" applyFill="1" applyBorder="1" applyAlignment="1">
      <alignment horizontal="center" wrapText="1"/>
    </xf>
    <xf numFmtId="4" fontId="2" fillId="0" borderId="93" xfId="0" applyNumberFormat="1" applyFont="1" applyBorder="1" applyAlignment="1">
      <alignment horizontal="right" vertical="center" wrapText="1"/>
    </xf>
    <xf numFmtId="4" fontId="2" fillId="0" borderId="31" xfId="0" applyNumberFormat="1" applyFont="1" applyBorder="1" applyAlignment="1">
      <alignment horizontal="right" vertical="center" wrapText="1"/>
    </xf>
    <xf numFmtId="4" fontId="4" fillId="0" borderId="92" xfId="0" applyNumberFormat="1" applyFont="1" applyBorder="1" applyAlignment="1">
      <alignment horizontal="right" vertical="center" wrapText="1"/>
    </xf>
    <xf numFmtId="0" fontId="6" fillId="4" borderId="3" xfId="0" applyFont="1" applyFill="1" applyBorder="1" applyAlignment="1">
      <alignment horizontal="center" wrapText="1"/>
    </xf>
    <xf numFmtId="0" fontId="11" fillId="0" borderId="34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11" fillId="0" borderId="35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8" fillId="0" borderId="31" xfId="0" applyFont="1" applyBorder="1" applyAlignment="1">
      <alignment wrapText="1"/>
    </xf>
    <xf numFmtId="0" fontId="8" fillId="0" borderId="29" xfId="0" applyFont="1" applyBorder="1" applyAlignment="1">
      <alignment wrapText="1"/>
    </xf>
    <xf numFmtId="0" fontId="11" fillId="6" borderId="90" xfId="0" applyFont="1" applyFill="1" applyBorder="1" applyAlignment="1">
      <alignment wrapText="1"/>
    </xf>
    <xf numFmtId="0" fontId="11" fillId="4" borderId="3" xfId="0" applyFont="1" applyFill="1" applyBorder="1" applyAlignment="1">
      <alignment horizontal="center" wrapText="1"/>
    </xf>
    <xf numFmtId="4" fontId="2" fillId="0" borderId="34" xfId="0" applyNumberFormat="1" applyFont="1" applyBorder="1" applyAlignment="1">
      <alignment horizontal="right" vertical="center" wrapText="1"/>
    </xf>
    <xf numFmtId="4" fontId="2" fillId="0" borderId="35" xfId="0" applyNumberFormat="1" applyFont="1" applyBorder="1" applyAlignment="1">
      <alignment horizontal="right" vertical="center" wrapText="1"/>
    </xf>
    <xf numFmtId="4" fontId="2" fillId="0" borderId="3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4" fillId="0" borderId="23" xfId="0" applyNumberFormat="1" applyFont="1" applyBorder="1" applyAlignment="1">
      <alignment horizontal="right" vertical="center" wrapText="1"/>
    </xf>
    <xf numFmtId="4" fontId="0" fillId="0" borderId="36" xfId="0" applyNumberFormat="1" applyBorder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4" fontId="2" fillId="0" borderId="0" xfId="0" applyNumberFormat="1" applyFont="1" applyFill="1" applyBorder="1" applyAlignment="1">
      <alignment horizontal="right" vertical="center" wrapText="1"/>
    </xf>
    <xf numFmtId="4" fontId="2" fillId="2" borderId="35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Alignment="1">
      <alignment wrapText="1"/>
    </xf>
    <xf numFmtId="4" fontId="3" fillId="0" borderId="0" xfId="0" applyNumberFormat="1" applyFont="1" applyAlignment="1">
      <alignment wrapText="1"/>
    </xf>
    <xf numFmtId="4" fontId="4" fillId="2" borderId="35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4" fontId="12" fillId="0" borderId="0" xfId="0" applyNumberFormat="1" applyFont="1" applyFill="1" applyBorder="1" applyAlignment="1">
      <alignment horizontal="right" vertical="center" wrapText="1"/>
    </xf>
    <xf numFmtId="4" fontId="12" fillId="2" borderId="35" xfId="0" applyNumberFormat="1" applyFont="1" applyFill="1" applyBorder="1" applyAlignment="1">
      <alignment horizontal="right" vertical="center" wrapText="1"/>
    </xf>
    <xf numFmtId="0" fontId="2" fillId="0" borderId="33" xfId="0" applyFont="1" applyBorder="1" applyAlignment="1">
      <alignment horizontal="center" wrapText="1"/>
    </xf>
    <xf numFmtId="4" fontId="4" fillId="2" borderId="33" xfId="0" applyNumberFormat="1" applyFont="1" applyFill="1" applyBorder="1" applyAlignment="1">
      <alignment horizontal="right" vertical="center" wrapText="1"/>
    </xf>
    <xf numFmtId="4" fontId="3" fillId="3" borderId="51" xfId="0" applyNumberFormat="1" applyFont="1" applyFill="1" applyBorder="1" applyAlignment="1">
      <alignment wrapText="1"/>
    </xf>
    <xf numFmtId="4" fontId="3" fillId="0" borderId="0" xfId="0" applyNumberFormat="1" applyFont="1" applyFill="1" applyBorder="1" applyAlignment="1">
      <alignment wrapText="1"/>
    </xf>
    <xf numFmtId="4" fontId="3" fillId="3" borderId="0" xfId="0" applyNumberFormat="1" applyFont="1" applyFill="1" applyAlignment="1">
      <alignment wrapText="1"/>
    </xf>
    <xf numFmtId="0" fontId="3" fillId="0" borderId="35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63" fillId="4" borderId="3" xfId="0" applyFont="1" applyFill="1" applyBorder="1" applyAlignment="1">
      <alignment horizontal="center" vertical="center" wrapText="1"/>
    </xf>
    <xf numFmtId="0" fontId="64" fillId="4" borderId="91" xfId="0" applyFont="1" applyFill="1" applyBorder="1" applyAlignment="1">
      <alignment horizontal="center" vertical="center" wrapText="1"/>
    </xf>
    <xf numFmtId="0" fontId="65" fillId="0" borderId="8" xfId="0" applyFont="1" applyBorder="1" applyAlignment="1">
      <alignment wrapText="1"/>
    </xf>
    <xf numFmtId="0" fontId="0" fillId="0" borderId="8" xfId="0" applyBorder="1" applyAlignment="1">
      <alignment wrapText="1"/>
    </xf>
    <xf numFmtId="0" fontId="22" fillId="0" borderId="7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8" fillId="0" borderId="53" xfId="1" applyFont="1" applyBorder="1" applyAlignment="1" applyProtection="1">
      <alignment horizontal="center" wrapText="1"/>
      <protection hidden="1"/>
    </xf>
    <xf numFmtId="0" fontId="29" fillId="0" borderId="53" xfId="0" applyFont="1" applyBorder="1" applyAlignment="1">
      <alignment horizontal="center" wrapText="1"/>
    </xf>
    <xf numFmtId="0" fontId="29" fillId="0" borderId="0" xfId="0" applyFont="1" applyAlignment="1">
      <alignment horizontal="center" wrapText="1"/>
    </xf>
    <xf numFmtId="0" fontId="26" fillId="0" borderId="57" xfId="0" applyFont="1" applyBorder="1" applyAlignment="1">
      <alignment vertical="center"/>
    </xf>
    <xf numFmtId="49" fontId="33" fillId="10" borderId="57" xfId="1" applyNumberFormat="1" applyFont="1" applyFill="1" applyBorder="1" applyAlignment="1" applyProtection="1">
      <alignment horizontal="center" vertical="center"/>
      <protection hidden="1"/>
    </xf>
    <xf numFmtId="49" fontId="34" fillId="0" borderId="57" xfId="1" applyNumberFormat="1" applyFont="1" applyBorder="1" applyAlignment="1" applyProtection="1">
      <alignment horizontal="center" vertical="center"/>
      <protection locked="0" hidden="1"/>
    </xf>
    <xf numFmtId="0" fontId="34" fillId="0" borderId="57" xfId="1" applyFont="1" applyBorder="1" applyAlignment="1" applyProtection="1">
      <alignment horizontal="center" vertical="center"/>
      <protection locked="0" hidden="1"/>
    </xf>
    <xf numFmtId="0" fontId="0" fillId="0" borderId="0" xfId="0" applyAlignment="1">
      <alignment horizontal="center" vertical="center"/>
    </xf>
    <xf numFmtId="0" fontId="0" fillId="0" borderId="30" xfId="0" applyBorder="1" applyAlignment="1">
      <alignment horizontal="center" vertical="center"/>
    </xf>
    <xf numFmtId="165" fontId="31" fillId="0" borderId="57" xfId="1" applyNumberFormat="1" applyFont="1" applyBorder="1" applyAlignment="1" applyProtection="1">
      <alignment vertical="center"/>
      <protection locked="0" hidden="1"/>
    </xf>
    <xf numFmtId="0" fontId="36" fillId="0" borderId="58" xfId="1" applyFont="1" applyBorder="1" applyAlignment="1" applyProtection="1">
      <alignment vertical="center"/>
      <protection hidden="1"/>
    </xf>
    <xf numFmtId="0" fontId="36" fillId="0" borderId="60" xfId="1" applyFont="1" applyBorder="1" applyAlignment="1" applyProtection="1">
      <alignment vertical="center"/>
      <protection hidden="1"/>
    </xf>
    <xf numFmtId="0" fontId="0" fillId="0" borderId="60" xfId="0" applyBorder="1" applyAlignment="1">
      <alignment vertical="center"/>
    </xf>
    <xf numFmtId="0" fontId="0" fillId="0" borderId="59" xfId="0" applyBorder="1" applyAlignment="1">
      <alignment vertical="center"/>
    </xf>
    <xf numFmtId="0" fontId="50" fillId="0" borderId="58" xfId="1" applyFont="1" applyBorder="1" applyAlignment="1" applyProtection="1">
      <alignment vertical="center"/>
      <protection hidden="1"/>
    </xf>
    <xf numFmtId="0" fontId="51" fillId="0" borderId="60" xfId="0" applyFont="1" applyBorder="1" applyAlignment="1">
      <alignment vertical="center"/>
    </xf>
    <xf numFmtId="0" fontId="51" fillId="0" borderId="59" xfId="0" applyFont="1" applyBorder="1" applyAlignment="1">
      <alignment vertical="center"/>
    </xf>
    <xf numFmtId="0" fontId="33" fillId="10" borderId="57" xfId="1" applyFont="1" applyFill="1" applyBorder="1" applyAlignment="1" applyProtection="1">
      <alignment horizontal="center" vertical="center"/>
      <protection hidden="1"/>
    </xf>
    <xf numFmtId="0" fontId="0" fillId="10" borderId="57" xfId="0" applyFill="1" applyBorder="1" applyAlignment="1">
      <alignment vertical="center"/>
    </xf>
    <xf numFmtId="0" fontId="33" fillId="0" borderId="58" xfId="1" applyFont="1" applyBorder="1" applyAlignment="1" applyProtection="1">
      <alignment vertical="center"/>
      <protection hidden="1"/>
    </xf>
    <xf numFmtId="165" fontId="31" fillId="0" borderId="57" xfId="1" applyNumberFormat="1" applyFont="1" applyBorder="1" applyAlignment="1" applyProtection="1">
      <alignment horizontal="right" vertical="center"/>
      <protection locked="0" hidden="1"/>
    </xf>
    <xf numFmtId="0" fontId="42" fillId="10" borderId="57" xfId="1" applyFont="1" applyFill="1" applyBorder="1" applyAlignment="1" applyProtection="1">
      <alignment horizontal="left" vertical="center"/>
      <protection hidden="1"/>
    </xf>
    <xf numFmtId="0" fontId="39" fillId="10" borderId="57" xfId="0" applyFont="1" applyFill="1" applyBorder="1" applyAlignment="1">
      <alignment horizontal="left" vertical="center"/>
    </xf>
    <xf numFmtId="0" fontId="42" fillId="0" borderId="61" xfId="1" applyFont="1" applyBorder="1" applyAlignment="1" applyProtection="1">
      <alignment vertical="center"/>
      <protection hidden="1"/>
    </xf>
    <xf numFmtId="0" fontId="42" fillId="0" borderId="66" xfId="1" applyFont="1" applyBorder="1" applyAlignment="1" applyProtection="1">
      <alignment vertical="center"/>
      <protection hidden="1"/>
    </xf>
    <xf numFmtId="0" fontId="0" fillId="0" borderId="65" xfId="0" applyBorder="1" applyAlignment="1">
      <alignment vertical="center"/>
    </xf>
    <xf numFmtId="0" fontId="39" fillId="0" borderId="52" xfId="0" applyFont="1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54" xfId="0" applyBorder="1" applyAlignment="1">
      <alignment vertical="center"/>
    </xf>
    <xf numFmtId="0" fontId="39" fillId="0" borderId="55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6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64" xfId="0" applyBorder="1" applyAlignment="1">
      <alignment vertical="center"/>
    </xf>
    <xf numFmtId="0" fontId="48" fillId="0" borderId="57" xfId="1" applyFont="1" applyBorder="1" applyAlignment="1" applyProtection="1">
      <alignment horizontal="center" vertical="center" wrapText="1"/>
      <protection hidden="1"/>
    </xf>
    <xf numFmtId="0" fontId="48" fillId="0" borderId="57" xfId="0" applyFont="1" applyBorder="1" applyAlignment="1">
      <alignment horizontal="center" vertical="center" wrapText="1"/>
    </xf>
    <xf numFmtId="0" fontId="52" fillId="0" borderId="58" xfId="1" applyFont="1" applyBorder="1" applyAlignment="1" applyProtection="1">
      <alignment vertical="center"/>
      <protection hidden="1"/>
    </xf>
    <xf numFmtId="0" fontId="53" fillId="0" borderId="60" xfId="0" applyFont="1" applyBorder="1" applyAlignment="1">
      <alignment vertical="center"/>
    </xf>
    <xf numFmtId="0" fontId="53" fillId="0" borderId="59" xfId="0" applyFont="1" applyBorder="1" applyAlignment="1">
      <alignment vertical="center"/>
    </xf>
    <xf numFmtId="0" fontId="41" fillId="0" borderId="58" xfId="1" applyFont="1" applyBorder="1" applyAlignment="1" applyProtection="1">
      <alignment vertical="center"/>
      <protection hidden="1"/>
    </xf>
    <xf numFmtId="0" fontId="41" fillId="0" borderId="60" xfId="0" applyFont="1" applyBorder="1" applyAlignment="1">
      <alignment vertical="center"/>
    </xf>
    <xf numFmtId="0" fontId="41" fillId="0" borderId="59" xfId="0" applyFont="1" applyBorder="1" applyAlignment="1">
      <alignment vertical="center"/>
    </xf>
    <xf numFmtId="0" fontId="33" fillId="0" borderId="57" xfId="1" applyFont="1" applyBorder="1" applyAlignment="1" applyProtection="1">
      <alignment vertical="center"/>
      <protection hidden="1"/>
    </xf>
    <xf numFmtId="0" fontId="39" fillId="0" borderId="57" xfId="0" applyFont="1" applyBorder="1" applyAlignment="1">
      <alignment vertical="center"/>
    </xf>
    <xf numFmtId="0" fontId="0" fillId="0" borderId="57" xfId="0" applyBorder="1" applyAlignment="1">
      <alignment vertical="center"/>
    </xf>
    <xf numFmtId="0" fontId="36" fillId="10" borderId="58" xfId="1" applyFont="1" applyFill="1" applyBorder="1" applyAlignment="1" applyProtection="1">
      <alignment vertical="center"/>
      <protection hidden="1"/>
    </xf>
    <xf numFmtId="0" fontId="0" fillId="10" borderId="60" xfId="0" applyFill="1" applyBorder="1" applyAlignment="1">
      <alignment vertical="center"/>
    </xf>
    <xf numFmtId="0" fontId="0" fillId="10" borderId="59" xfId="0" applyFill="1" applyBorder="1" applyAlignment="1">
      <alignment vertical="center"/>
    </xf>
    <xf numFmtId="0" fontId="0" fillId="10" borderId="58" xfId="0" applyFill="1" applyBorder="1" applyAlignment="1">
      <alignment vertical="center"/>
    </xf>
    <xf numFmtId="0" fontId="36" fillId="0" borderId="57" xfId="1" applyFont="1" applyBorder="1" applyAlignment="1" applyProtection="1">
      <alignment horizontal="left" vertical="center"/>
      <protection hidden="1"/>
    </xf>
    <xf numFmtId="0" fontId="0" fillId="0" borderId="57" xfId="0" applyBorder="1" applyAlignment="1">
      <alignment horizontal="left" vertical="center"/>
    </xf>
    <xf numFmtId="0" fontId="50" fillId="0" borderId="58" xfId="1" applyFont="1" applyBorder="1" applyAlignment="1" applyProtection="1">
      <alignment vertical="center" wrapText="1"/>
      <protection hidden="1"/>
    </xf>
    <xf numFmtId="0" fontId="51" fillId="0" borderId="60" xfId="0" applyFont="1" applyBorder="1" applyAlignment="1">
      <alignment vertical="center" wrapText="1"/>
    </xf>
    <xf numFmtId="0" fontId="51" fillId="0" borderId="59" xfId="0" applyFont="1" applyBorder="1" applyAlignment="1">
      <alignment vertical="center" wrapText="1"/>
    </xf>
    <xf numFmtId="0" fontId="0" fillId="0" borderId="58" xfId="0" applyBorder="1" applyAlignment="1">
      <alignment vertical="center" wrapText="1"/>
    </xf>
    <xf numFmtId="0" fontId="0" fillId="0" borderId="60" xfId="0" applyBorder="1" applyAlignment="1">
      <alignment vertical="center" wrapText="1"/>
    </xf>
    <xf numFmtId="0" fontId="0" fillId="0" borderId="59" xfId="0" applyBorder="1" applyAlignment="1">
      <alignment vertical="center" wrapText="1"/>
    </xf>
    <xf numFmtId="49" fontId="33" fillId="10" borderId="52" xfId="1" applyNumberFormat="1" applyFont="1" applyFill="1" applyBorder="1" applyAlignment="1" applyProtection="1">
      <alignment horizontal="center" vertical="center"/>
      <protection hidden="1"/>
    </xf>
    <xf numFmtId="49" fontId="33" fillId="10" borderId="54" xfId="1" applyNumberFormat="1" applyFont="1" applyFill="1" applyBorder="1" applyAlignment="1" applyProtection="1">
      <alignment horizontal="center" vertical="center"/>
      <protection hidden="1"/>
    </xf>
    <xf numFmtId="0" fontId="46" fillId="0" borderId="58" xfId="1" applyFont="1" applyBorder="1" applyAlignment="1" applyProtection="1">
      <alignment vertical="center"/>
      <protection hidden="1"/>
    </xf>
    <xf numFmtId="0" fontId="47" fillId="0" borderId="60" xfId="0" applyFont="1" applyBorder="1" applyAlignment="1">
      <alignment vertical="center"/>
    </xf>
    <xf numFmtId="0" fontId="47" fillId="0" borderId="59" xfId="0" applyFont="1" applyBorder="1" applyAlignment="1">
      <alignment vertical="center"/>
    </xf>
    <xf numFmtId="165" fontId="49" fillId="11" borderId="57" xfId="1" applyNumberFormat="1" applyFont="1" applyFill="1" applyBorder="1" applyAlignment="1" applyProtection="1">
      <alignment horizontal="right" vertical="center"/>
      <protection locked="0" hidden="1"/>
    </xf>
    <xf numFmtId="165" fontId="49" fillId="0" borderId="57" xfId="1" applyNumberFormat="1" applyFont="1" applyBorder="1" applyAlignment="1" applyProtection="1">
      <alignment vertical="center"/>
      <protection locked="0" hidden="1"/>
    </xf>
    <xf numFmtId="165" fontId="49" fillId="0" borderId="57" xfId="1" applyNumberFormat="1" applyFont="1" applyBorder="1" applyAlignment="1" applyProtection="1">
      <alignment horizontal="right" vertical="center"/>
      <protection locked="0" hidden="1"/>
    </xf>
    <xf numFmtId="165" fontId="49" fillId="11" borderId="57" xfId="1" applyNumberFormat="1" applyFont="1" applyFill="1" applyBorder="1" applyAlignment="1" applyProtection="1">
      <alignment vertical="center"/>
      <protection locked="0" hidden="1"/>
    </xf>
    <xf numFmtId="0" fontId="57" fillId="0" borderId="58" xfId="1" applyFont="1" applyBorder="1" applyAlignment="1" applyProtection="1">
      <alignment vertical="center"/>
      <protection hidden="1"/>
    </xf>
    <xf numFmtId="0" fontId="58" fillId="0" borderId="60" xfId="0" applyFont="1" applyBorder="1" applyAlignment="1">
      <alignment vertical="center"/>
    </xf>
    <xf numFmtId="0" fontId="58" fillId="0" borderId="59" xfId="0" applyFont="1" applyBorder="1" applyAlignment="1">
      <alignment vertical="center"/>
    </xf>
    <xf numFmtId="0" fontId="43" fillId="10" borderId="57" xfId="1" applyFont="1" applyFill="1" applyBorder="1" applyAlignment="1" applyProtection="1">
      <alignment horizontal="left" vertical="center"/>
      <protection hidden="1"/>
    </xf>
    <xf numFmtId="0" fontId="33" fillId="0" borderId="72" xfId="1" applyFont="1" applyBorder="1" applyAlignment="1" applyProtection="1">
      <alignment horizontal="center" vertical="center"/>
      <protection hidden="1"/>
    </xf>
    <xf numFmtId="0" fontId="33" fillId="0" borderId="71" xfId="1" applyFont="1" applyBorder="1" applyAlignment="1" applyProtection="1">
      <alignment horizontal="center" vertical="center"/>
      <protection hidden="1"/>
    </xf>
    <xf numFmtId="0" fontId="0" fillId="0" borderId="71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74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0" xfId="0" applyBorder="1" applyAlignment="1">
      <alignment vertical="center"/>
    </xf>
    <xf numFmtId="0" fontId="0" fillId="0" borderId="75" xfId="0" applyBorder="1" applyAlignment="1">
      <alignment vertical="center"/>
    </xf>
    <xf numFmtId="0" fontId="37" fillId="0" borderId="56" xfId="1" applyFont="1" applyBorder="1" applyAlignment="1" applyProtection="1">
      <alignment horizontal="center"/>
      <protection hidden="1"/>
    </xf>
    <xf numFmtId="0" fontId="37" fillId="0" borderId="66" xfId="1" applyFont="1" applyBorder="1" applyAlignment="1" applyProtection="1">
      <alignment horizontal="center"/>
      <protection hidden="1"/>
    </xf>
    <xf numFmtId="0" fontId="37" fillId="0" borderId="55" xfId="1" applyFont="1" applyBorder="1" applyAlignment="1" applyProtection="1">
      <alignment horizontal="center" vertical="center"/>
      <protection hidden="1"/>
    </xf>
    <xf numFmtId="0" fontId="37" fillId="0" borderId="0" xfId="1" applyFont="1" applyAlignment="1" applyProtection="1">
      <alignment horizontal="center" vertical="center"/>
      <protection hidden="1"/>
    </xf>
    <xf numFmtId="0" fontId="37" fillId="0" borderId="56" xfId="1" applyFont="1" applyBorder="1" applyAlignment="1" applyProtection="1">
      <alignment horizontal="center" vertical="center"/>
      <protection hidden="1"/>
    </xf>
    <xf numFmtId="0" fontId="49" fillId="0" borderId="62" xfId="0" applyFont="1" applyBorder="1" applyAlignment="1">
      <alignment horizontal="center" vertical="center"/>
    </xf>
    <xf numFmtId="0" fontId="49" fillId="0" borderId="63" xfId="0" applyFont="1" applyBorder="1" applyAlignment="1">
      <alignment horizontal="center" vertical="center"/>
    </xf>
    <xf numFmtId="0" fontId="49" fillId="0" borderId="64" xfId="0" applyFont="1" applyBorder="1" applyAlignment="1">
      <alignment horizontal="center" vertical="center"/>
    </xf>
    <xf numFmtId="0" fontId="37" fillId="0" borderId="56" xfId="1" applyFont="1" applyBorder="1" applyAlignment="1" applyProtection="1">
      <alignment horizontal="center" vertical="top"/>
      <protection hidden="1"/>
    </xf>
    <xf numFmtId="0" fontId="37" fillId="0" borderId="66" xfId="1" applyFont="1" applyBorder="1" applyAlignment="1" applyProtection="1">
      <alignment horizontal="center" vertical="top"/>
      <protection hidden="1"/>
    </xf>
    <xf numFmtId="4" fontId="31" fillId="0" borderId="67" xfId="1" applyNumberFormat="1" applyFont="1" applyBorder="1" applyAlignment="1" applyProtection="1">
      <alignment vertical="center"/>
      <protection locked="0" hidden="1"/>
    </xf>
    <xf numFmtId="4" fontId="31" fillId="0" borderId="69" xfId="1" applyNumberFormat="1" applyFont="1" applyBorder="1" applyAlignment="1" applyProtection="1">
      <alignment vertical="center"/>
      <protection locked="0" hidden="1"/>
    </xf>
    <xf numFmtId="4" fontId="31" fillId="0" borderId="68" xfId="1" applyNumberFormat="1" applyFont="1" applyBorder="1" applyAlignment="1" applyProtection="1">
      <alignment vertical="center"/>
      <protection locked="0" hidden="1"/>
    </xf>
    <xf numFmtId="49" fontId="33" fillId="10" borderId="67" xfId="1" applyNumberFormat="1" applyFont="1" applyFill="1" applyBorder="1" applyAlignment="1" applyProtection="1">
      <alignment horizontal="center" vertical="center"/>
      <protection hidden="1"/>
    </xf>
    <xf numFmtId="49" fontId="33" fillId="10" borderId="68" xfId="1" applyNumberFormat="1" applyFont="1" applyFill="1" applyBorder="1" applyAlignment="1" applyProtection="1">
      <alignment horizontal="center" vertical="center"/>
      <protection hidden="1"/>
    </xf>
    <xf numFmtId="4" fontId="49" fillId="0" borderId="67" xfId="1" applyNumberFormat="1" applyFont="1" applyBorder="1" applyAlignment="1" applyProtection="1">
      <alignment vertical="center"/>
      <protection locked="0" hidden="1"/>
    </xf>
    <xf numFmtId="4" fontId="49" fillId="0" borderId="69" xfId="1" applyNumberFormat="1" applyFont="1" applyBorder="1" applyAlignment="1" applyProtection="1">
      <alignment vertical="center"/>
      <protection locked="0" hidden="1"/>
    </xf>
    <xf numFmtId="4" fontId="49" fillId="0" borderId="68" xfId="1" applyNumberFormat="1" applyFont="1" applyBorder="1" applyAlignment="1" applyProtection="1">
      <alignment vertical="center"/>
      <protection locked="0" hidden="1"/>
    </xf>
    <xf numFmtId="0" fontId="40" fillId="0" borderId="58" xfId="1" applyFont="1" applyBorder="1" applyAlignment="1" applyProtection="1">
      <alignment vertical="center"/>
      <protection hidden="1"/>
    </xf>
    <xf numFmtId="0" fontId="26" fillId="0" borderId="60" xfId="0" applyFont="1" applyBorder="1" applyAlignment="1">
      <alignment vertical="center"/>
    </xf>
    <xf numFmtId="0" fontId="26" fillId="0" borderId="59" xfId="0" applyFont="1" applyBorder="1" applyAlignment="1">
      <alignment vertical="center"/>
    </xf>
    <xf numFmtId="164" fontId="31" fillId="0" borderId="67" xfId="1" applyNumberFormat="1" applyFont="1" applyBorder="1" applyAlignment="1" applyProtection="1">
      <alignment vertical="center"/>
      <protection locked="0" hidden="1"/>
    </xf>
    <xf numFmtId="164" fontId="31" fillId="0" borderId="69" xfId="1" applyNumberFormat="1" applyFont="1" applyBorder="1" applyAlignment="1" applyProtection="1">
      <alignment vertical="center"/>
      <protection locked="0" hidden="1"/>
    </xf>
    <xf numFmtId="164" fontId="31" fillId="0" borderId="68" xfId="1" applyNumberFormat="1" applyFont="1" applyBorder="1" applyAlignment="1" applyProtection="1">
      <alignment vertical="center"/>
      <protection locked="0" hidden="1"/>
    </xf>
    <xf numFmtId="0" fontId="38" fillId="0" borderId="58" xfId="1" applyFont="1" applyBorder="1" applyAlignment="1" applyProtection="1">
      <alignment vertical="center"/>
      <protection hidden="1"/>
    </xf>
    <xf numFmtId="0" fontId="44" fillId="0" borderId="60" xfId="0" applyFont="1" applyBorder="1" applyAlignment="1">
      <alignment vertical="center"/>
    </xf>
    <xf numFmtId="0" fontId="44" fillId="0" borderId="59" xfId="0" applyFont="1" applyBorder="1" applyAlignment="1">
      <alignment vertical="center"/>
    </xf>
    <xf numFmtId="0" fontId="59" fillId="0" borderId="58" xfId="1" applyFont="1" applyBorder="1" applyAlignment="1" applyProtection="1">
      <alignment vertical="center"/>
      <protection hidden="1"/>
    </xf>
    <xf numFmtId="49" fontId="33" fillId="10" borderId="79" xfId="1" applyNumberFormat="1" applyFont="1" applyFill="1" applyBorder="1" applyAlignment="1" applyProtection="1">
      <alignment horizontal="center" vertical="center"/>
      <protection hidden="1"/>
    </xf>
    <xf numFmtId="0" fontId="0" fillId="0" borderId="80" xfId="0" applyBorder="1" applyAlignment="1">
      <alignment horizontal="center" vertical="center"/>
    </xf>
    <xf numFmtId="0" fontId="33" fillId="0" borderId="57" xfId="1" applyFont="1" applyBorder="1" applyAlignment="1" applyProtection="1">
      <alignment horizontal="left" vertical="center"/>
      <protection hidden="1"/>
    </xf>
    <xf numFmtId="0" fontId="40" fillId="0" borderId="52" xfId="1" applyFont="1" applyBorder="1" applyAlignment="1" applyProtection="1">
      <alignment vertical="center"/>
      <protection hidden="1"/>
    </xf>
    <xf numFmtId="0" fontId="26" fillId="0" borderId="53" xfId="0" applyFont="1" applyBorder="1" applyAlignment="1">
      <alignment vertical="center"/>
    </xf>
    <xf numFmtId="0" fontId="26" fillId="0" borderId="54" xfId="0" applyFont="1" applyBorder="1" applyAlignment="1">
      <alignment vertical="center"/>
    </xf>
    <xf numFmtId="4" fontId="31" fillId="0" borderId="79" xfId="1" applyNumberFormat="1" applyFont="1" applyBorder="1" applyAlignment="1" applyProtection="1">
      <alignment vertical="center"/>
      <protection locked="0" hidden="1"/>
    </xf>
    <xf numFmtId="4" fontId="0" fillId="0" borderId="80" xfId="0" applyNumberFormat="1" applyBorder="1" applyAlignment="1">
      <alignment vertical="center"/>
    </xf>
    <xf numFmtId="0" fontId="40" fillId="0" borderId="62" xfId="1" applyFont="1" applyBorder="1" applyAlignment="1" applyProtection="1">
      <alignment vertical="center"/>
      <protection hidden="1"/>
    </xf>
    <xf numFmtId="0" fontId="26" fillId="0" borderId="63" xfId="0" applyFont="1" applyBorder="1" applyAlignment="1">
      <alignment vertical="center"/>
    </xf>
    <xf numFmtId="0" fontId="26" fillId="0" borderId="64" xfId="0" applyFont="1" applyBorder="1" applyAlignment="1">
      <alignment vertical="center"/>
    </xf>
    <xf numFmtId="49" fontId="33" fillId="10" borderId="77" xfId="1" applyNumberFormat="1" applyFont="1" applyFill="1" applyBorder="1" applyAlignment="1" applyProtection="1">
      <alignment horizontal="center" vertical="center"/>
      <protection hidden="1"/>
    </xf>
    <xf numFmtId="49" fontId="33" fillId="10" borderId="76" xfId="1" applyNumberFormat="1" applyFont="1" applyFill="1" applyBorder="1" applyAlignment="1" applyProtection="1">
      <alignment horizontal="center" vertical="center"/>
      <protection hidden="1"/>
    </xf>
    <xf numFmtId="4" fontId="31" fillId="0" borderId="77" xfId="1" applyNumberFormat="1" applyFont="1" applyBorder="1" applyAlignment="1" applyProtection="1">
      <alignment vertical="center"/>
      <protection locked="0" hidden="1"/>
    </xf>
    <xf numFmtId="4" fontId="31" fillId="0" borderId="78" xfId="1" applyNumberFormat="1" applyFont="1" applyBorder="1" applyAlignment="1" applyProtection="1">
      <alignment vertical="center"/>
      <protection locked="0" hidden="1"/>
    </xf>
    <xf numFmtId="4" fontId="31" fillId="0" borderId="76" xfId="1" applyNumberFormat="1" applyFont="1" applyBorder="1" applyAlignment="1" applyProtection="1">
      <alignment vertical="center"/>
      <protection locked="0" hidden="1"/>
    </xf>
    <xf numFmtId="49" fontId="33" fillId="10" borderId="81" xfId="1" applyNumberFormat="1" applyFont="1" applyFill="1" applyBorder="1" applyAlignment="1" applyProtection="1">
      <alignment horizontal="center" vertical="center"/>
      <protection hidden="1"/>
    </xf>
    <xf numFmtId="49" fontId="33" fillId="10" borderId="82" xfId="1" applyNumberFormat="1" applyFont="1" applyFill="1" applyBorder="1" applyAlignment="1" applyProtection="1">
      <alignment horizontal="center" vertical="center"/>
      <protection hidden="1"/>
    </xf>
    <xf numFmtId="4" fontId="31" fillId="0" borderId="81" xfId="1" applyNumberFormat="1" applyFont="1" applyBorder="1" applyAlignment="1" applyProtection="1">
      <alignment vertical="center"/>
      <protection locked="0" hidden="1"/>
    </xf>
    <xf numFmtId="4" fontId="31" fillId="0" borderId="83" xfId="1" applyNumberFormat="1" applyFont="1" applyBorder="1" applyAlignment="1" applyProtection="1">
      <alignment vertical="center"/>
      <protection locked="0" hidden="1"/>
    </xf>
    <xf numFmtId="4" fontId="31" fillId="0" borderId="82" xfId="1" applyNumberFormat="1" applyFont="1" applyBorder="1" applyAlignment="1" applyProtection="1">
      <alignment vertical="center"/>
      <protection locked="0" hidden="1"/>
    </xf>
  </cellXfs>
  <cellStyles count="2">
    <cellStyle name="Normal" xfId="0" builtinId="0"/>
    <cellStyle name="Βασικό_ΠΕΡΑΙΩΣΗ ΤΕΣΤ" xfId="1" xr:uid="{2AAE6756-DA3F-4A33-B6C5-1D9B6E0D49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15879</xdr:colOff>
      <xdr:row>0</xdr:row>
      <xdr:rowOff>28575</xdr:rowOff>
    </xdr:from>
    <xdr:to>
      <xdr:col>31</xdr:col>
      <xdr:colOff>89222</xdr:colOff>
      <xdr:row>1</xdr:row>
      <xdr:rowOff>79375</xdr:rowOff>
    </xdr:to>
    <xdr:pic>
      <xdr:nvPicPr>
        <xdr:cNvPr id="2" name="Picture 14" descr="e3_3">
          <a:extLst>
            <a:ext uri="{FF2B5EF4-FFF2-40B4-BE49-F238E27FC236}">
              <a16:creationId xmlns:a16="http://schemas.microsoft.com/office/drawing/2014/main" id="{038ACF2D-82BA-44FA-A785-2156CCC44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1079" y="28575"/>
          <a:ext cx="340043" cy="241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66681</xdr:colOff>
      <xdr:row>0</xdr:row>
      <xdr:rowOff>47629</xdr:rowOff>
    </xdr:from>
    <xdr:to>
      <xdr:col>13</xdr:col>
      <xdr:colOff>16675</xdr:colOff>
      <xdr:row>5</xdr:row>
      <xdr:rowOff>74798</xdr:rowOff>
    </xdr:to>
    <xdr:pic>
      <xdr:nvPicPr>
        <xdr:cNvPr id="3" name="Picture 17" descr="e3_2">
          <a:extLst>
            <a:ext uri="{FF2B5EF4-FFF2-40B4-BE49-F238E27FC236}">
              <a16:creationId xmlns:a16="http://schemas.microsoft.com/office/drawing/2014/main" id="{EAF65016-9C51-441D-AA2E-9BC9EDA7B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6681" y="47629"/>
          <a:ext cx="1778794" cy="9796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101592</xdr:colOff>
      <xdr:row>21</xdr:row>
      <xdr:rowOff>31750</xdr:rowOff>
    </xdr:from>
    <xdr:to>
      <xdr:col>17</xdr:col>
      <xdr:colOff>101974</xdr:colOff>
      <xdr:row>21</xdr:row>
      <xdr:rowOff>98616</xdr:rowOff>
    </xdr:to>
    <xdr:sp macro="" textlink="">
      <xdr:nvSpPr>
        <xdr:cNvPr id="4" name="Διάγραμμα ροής: Συγχώνευση 3">
          <a:extLst>
            <a:ext uri="{FF2B5EF4-FFF2-40B4-BE49-F238E27FC236}">
              <a16:creationId xmlns:a16="http://schemas.microsoft.com/office/drawing/2014/main" id="{5AD50A09-7B43-41F5-9B79-18F0E91C1828}"/>
            </a:ext>
          </a:extLst>
        </xdr:cNvPr>
        <xdr:cNvSpPr/>
      </xdr:nvSpPr>
      <xdr:spPr>
        <a:xfrm>
          <a:off x="2101842" y="10318750"/>
          <a:ext cx="562357" cy="66866"/>
        </a:xfrm>
        <a:prstGeom prst="flowChartMerge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l-GR" sz="1100"/>
        </a:p>
      </xdr:txBody>
    </xdr:sp>
    <xdr:clientData fPrintsWithSheet="0"/>
  </xdr:twoCellAnchor>
  <xdr:twoCellAnchor>
    <xdr:from>
      <xdr:col>16</xdr:col>
      <xdr:colOff>105226</xdr:colOff>
      <xdr:row>60</xdr:row>
      <xdr:rowOff>50800</xdr:rowOff>
    </xdr:from>
    <xdr:to>
      <xdr:col>17</xdr:col>
      <xdr:colOff>105608</xdr:colOff>
      <xdr:row>60</xdr:row>
      <xdr:rowOff>107950</xdr:rowOff>
    </xdr:to>
    <xdr:sp macro="" textlink="">
      <xdr:nvSpPr>
        <xdr:cNvPr id="9" name="Διάγραμμα ροής: Συγχώνευση 8">
          <a:extLst>
            <a:ext uri="{FF2B5EF4-FFF2-40B4-BE49-F238E27FC236}">
              <a16:creationId xmlns:a16="http://schemas.microsoft.com/office/drawing/2014/main" id="{4F8CFA59-C367-46AC-BB4A-87E62E43DAE5}"/>
            </a:ext>
          </a:extLst>
        </xdr:cNvPr>
        <xdr:cNvSpPr/>
      </xdr:nvSpPr>
      <xdr:spPr>
        <a:xfrm>
          <a:off x="2105476" y="26835100"/>
          <a:ext cx="562357" cy="57150"/>
        </a:xfrm>
        <a:prstGeom prst="flowChartMerge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l-GR" sz="1100"/>
        </a:p>
      </xdr:txBody>
    </xdr:sp>
    <xdr:clientData fPrintsWithSheet="0"/>
  </xdr:twoCellAnchor>
  <xdr:twoCellAnchor>
    <xdr:from>
      <xdr:col>16</xdr:col>
      <xdr:colOff>98882</xdr:colOff>
      <xdr:row>77</xdr:row>
      <xdr:rowOff>41728</xdr:rowOff>
    </xdr:from>
    <xdr:to>
      <xdr:col>17</xdr:col>
      <xdr:colOff>99263</xdr:colOff>
      <xdr:row>77</xdr:row>
      <xdr:rowOff>98878</xdr:rowOff>
    </xdr:to>
    <xdr:sp macro="" textlink="">
      <xdr:nvSpPr>
        <xdr:cNvPr id="10" name="Διάγραμμα ροής: Συγχώνευση 9">
          <a:extLst>
            <a:ext uri="{FF2B5EF4-FFF2-40B4-BE49-F238E27FC236}">
              <a16:creationId xmlns:a16="http://schemas.microsoft.com/office/drawing/2014/main" id="{31E0AA19-DA5E-4409-B7BE-6B5917C9E0BF}"/>
            </a:ext>
          </a:extLst>
        </xdr:cNvPr>
        <xdr:cNvSpPr/>
      </xdr:nvSpPr>
      <xdr:spPr>
        <a:xfrm>
          <a:off x="2099132" y="28883428"/>
          <a:ext cx="562356" cy="57150"/>
        </a:xfrm>
        <a:prstGeom prst="flowChartMerge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l-GR" sz="1100"/>
        </a:p>
      </xdr:txBody>
    </xdr:sp>
    <xdr:clientData fPrintsWithSheet="0"/>
  </xdr:twoCellAnchor>
  <xdr:twoCellAnchor>
    <xdr:from>
      <xdr:col>16</xdr:col>
      <xdr:colOff>105222</xdr:colOff>
      <xdr:row>98</xdr:row>
      <xdr:rowOff>41728</xdr:rowOff>
    </xdr:from>
    <xdr:to>
      <xdr:col>17</xdr:col>
      <xdr:colOff>105603</xdr:colOff>
      <xdr:row>98</xdr:row>
      <xdr:rowOff>98878</xdr:rowOff>
    </xdr:to>
    <xdr:sp macro="" textlink="">
      <xdr:nvSpPr>
        <xdr:cNvPr id="11" name="Διάγραμμα ροής: Συγχώνευση 10">
          <a:extLst>
            <a:ext uri="{FF2B5EF4-FFF2-40B4-BE49-F238E27FC236}">
              <a16:creationId xmlns:a16="http://schemas.microsoft.com/office/drawing/2014/main" id="{2C0638A4-AB00-4DA8-AE5F-4A7735AC49EE}"/>
            </a:ext>
          </a:extLst>
        </xdr:cNvPr>
        <xdr:cNvSpPr/>
      </xdr:nvSpPr>
      <xdr:spPr>
        <a:xfrm>
          <a:off x="2105472" y="29416828"/>
          <a:ext cx="562356" cy="57150"/>
        </a:xfrm>
        <a:prstGeom prst="flowChartMerge">
          <a:avLst/>
        </a:prstGeom>
        <a:solidFill>
          <a:srgbClr val="00206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l-GR" sz="1100"/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0694/Desktop/&#935;&#927;&#925;&#932;&#927;&#931;/1_____&#935;&#927;&#925;&#932;&#927;&#931;_28-8-2022/1__&#916;&#919;&#923;&#937;&#931;&#917;&#921;&#931;_&#935;&#929;_2021/1_N_E3_KFA%202021%20ATHNH_&#925;&#921;&#93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Ν"/>
      <sheetName val="E3"/>
      <sheetName val="ΚΦΑ"/>
      <sheetName val="ΕΠΑΛΗΘΕΥΣΕΙΣ"/>
      <sheetName val="ΠΑΡΑΜΕΤΡΟΙ"/>
      <sheetName val="ΕΛΠ_2021"/>
      <sheetName val="ΙΣΟΖ_21"/>
      <sheetName val="ΓΕ_202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>
        <row r="1231">
          <cell r="L1231">
            <v>344048.02</v>
          </cell>
        </row>
      </sheetData>
      <sheetData sheetId="7">
        <row r="9">
          <cell r="N9">
            <v>39699327.549999997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0D82-6E89-4ACD-82D3-547D7B69D10B}">
  <dimension ref="B4:Q112"/>
  <sheetViews>
    <sheetView tabSelected="1" workbookViewId="0">
      <selection activeCell="D22" sqref="D22"/>
    </sheetView>
  </sheetViews>
  <sheetFormatPr defaultRowHeight="15"/>
  <cols>
    <col min="1" max="1" width="9.140625" style="17"/>
    <col min="2" max="2" width="4.42578125" style="17" customWidth="1"/>
    <col min="3" max="3" width="28.85546875" style="17" customWidth="1"/>
    <col min="4" max="4" width="14.5703125" style="17" customWidth="1"/>
    <col min="5" max="5" width="14" style="17" customWidth="1"/>
    <col min="6" max="6" width="13.42578125" style="17" customWidth="1"/>
    <col min="7" max="7" width="13" style="17" customWidth="1"/>
    <col min="8" max="8" width="11.28515625" style="17" customWidth="1"/>
    <col min="9" max="9" width="9" style="17" customWidth="1"/>
    <col min="10" max="10" width="9.140625" style="17"/>
    <col min="11" max="11" width="27" style="17" customWidth="1"/>
    <col min="12" max="12" width="16.42578125" style="17" customWidth="1"/>
    <col min="13" max="13" width="13.5703125" style="17" customWidth="1"/>
    <col min="14" max="14" width="14.140625" style="17" customWidth="1"/>
    <col min="15" max="15" width="15.5703125" style="17" customWidth="1"/>
    <col min="16" max="16" width="9.140625" style="17"/>
    <col min="17" max="17" width="11.7109375" style="17" bestFit="1" customWidth="1"/>
    <col min="18" max="16384" width="9.140625" style="17"/>
  </cols>
  <sheetData>
    <row r="4" spans="2:11" ht="15.75" thickBot="1"/>
    <row r="5" spans="2:11" ht="66" customHeight="1" thickBot="1">
      <c r="B5" s="84" t="s">
        <v>69</v>
      </c>
      <c r="C5" s="87" t="s">
        <v>157</v>
      </c>
      <c r="D5" s="88" t="s">
        <v>15</v>
      </c>
      <c r="E5" s="89" t="s">
        <v>16</v>
      </c>
      <c r="F5" s="85" t="s">
        <v>17</v>
      </c>
      <c r="G5" s="85" t="s">
        <v>18</v>
      </c>
      <c r="H5" s="86" t="s">
        <v>20</v>
      </c>
      <c r="I5" s="18"/>
    </row>
    <row r="6" spans="2:11" ht="15.75">
      <c r="B6" s="81">
        <v>1</v>
      </c>
      <c r="C6" s="66" t="s">
        <v>0</v>
      </c>
      <c r="D6" s="19">
        <v>2200000</v>
      </c>
      <c r="E6" s="20">
        <v>2400000</v>
      </c>
      <c r="F6" s="52">
        <f>D6-E6</f>
        <v>-200000</v>
      </c>
      <c r="G6" s="53">
        <f>F6/E6</f>
        <v>-8.3333333333333329E-2</v>
      </c>
      <c r="H6" s="70"/>
      <c r="I6" s="21"/>
    </row>
    <row r="7" spans="2:11" ht="16.5" thickBot="1">
      <c r="B7" s="82">
        <f>B6+1</f>
        <v>2</v>
      </c>
      <c r="C7" s="67" t="s">
        <v>1</v>
      </c>
      <c r="D7" s="22">
        <v>1600000</v>
      </c>
      <c r="E7" s="23">
        <v>1870000</v>
      </c>
      <c r="F7" s="54">
        <f>F6</f>
        <v>-200000</v>
      </c>
      <c r="G7" s="55">
        <f>D9</f>
        <v>0.27272727272727271</v>
      </c>
      <c r="H7" s="71">
        <f>F7*G7</f>
        <v>-54545.454545454544</v>
      </c>
      <c r="I7" s="21"/>
    </row>
    <row r="8" spans="2:11" ht="16.5" thickBot="1">
      <c r="B8" s="82">
        <f t="shared" ref="B8:B24" si="0">B7+1</f>
        <v>3</v>
      </c>
      <c r="C8" s="67" t="s">
        <v>2</v>
      </c>
      <c r="D8" s="24">
        <f>D6-D7</f>
        <v>600000</v>
      </c>
      <c r="E8" s="25">
        <f>E6-E7</f>
        <v>530000</v>
      </c>
      <c r="F8" s="56" t="s">
        <v>21</v>
      </c>
      <c r="G8" s="56" t="s">
        <v>19</v>
      </c>
      <c r="H8" s="72"/>
      <c r="I8" s="26"/>
    </row>
    <row r="9" spans="2:11" ht="32.25" thickBot="1">
      <c r="B9" s="82">
        <f t="shared" si="0"/>
        <v>4</v>
      </c>
      <c r="C9" s="68" t="s">
        <v>350</v>
      </c>
      <c r="D9" s="48">
        <f>D8/D6</f>
        <v>0.27272727272727271</v>
      </c>
      <c r="E9" s="51">
        <f>E8/E6</f>
        <v>0.22083333333333333</v>
      </c>
      <c r="F9" s="57"/>
      <c r="G9" s="58">
        <f>D9-E9</f>
        <v>5.1893939393939381E-2</v>
      </c>
      <c r="H9" s="71">
        <f>E6*G9</f>
        <v>124545.45454545452</v>
      </c>
      <c r="I9" s="21"/>
    </row>
    <row r="10" spans="2:11" ht="16.5" thickBot="1">
      <c r="B10" s="82">
        <f t="shared" si="0"/>
        <v>5</v>
      </c>
      <c r="C10" s="67" t="s">
        <v>3</v>
      </c>
      <c r="D10" s="22">
        <v>70000</v>
      </c>
      <c r="E10" s="23">
        <v>120000</v>
      </c>
      <c r="F10" s="59">
        <f>D10-E10</f>
        <v>-50000</v>
      </c>
      <c r="G10" s="59"/>
      <c r="H10" s="73">
        <f>F10</f>
        <v>-50000</v>
      </c>
      <c r="I10" s="21"/>
    </row>
    <row r="11" spans="2:11" ht="16.5" thickBot="1">
      <c r="B11" s="82">
        <f t="shared" si="0"/>
        <v>6</v>
      </c>
      <c r="C11" s="67"/>
      <c r="D11" s="24">
        <f>D8+D10</f>
        <v>670000</v>
      </c>
      <c r="E11" s="25">
        <f>E8+E10</f>
        <v>650000</v>
      </c>
      <c r="F11" s="60"/>
      <c r="G11" s="60"/>
      <c r="H11" s="74"/>
      <c r="I11" s="21"/>
    </row>
    <row r="12" spans="2:11" ht="15.75">
      <c r="B12" s="82">
        <f t="shared" si="0"/>
        <v>7</v>
      </c>
      <c r="C12" s="67" t="s">
        <v>4</v>
      </c>
      <c r="D12" s="22">
        <v>180000</v>
      </c>
      <c r="E12" s="23">
        <v>170000</v>
      </c>
      <c r="F12" s="61">
        <f t="shared" ref="F12:F21" si="1">D12-E12</f>
        <v>10000</v>
      </c>
      <c r="G12" s="61"/>
      <c r="H12" s="75">
        <f>-F12</f>
        <v>-10000</v>
      </c>
      <c r="I12" s="21"/>
      <c r="K12" s="36"/>
    </row>
    <row r="13" spans="2:11" ht="16.5" thickBot="1">
      <c r="B13" s="82">
        <f t="shared" si="0"/>
        <v>8</v>
      </c>
      <c r="C13" s="67" t="s">
        <v>5</v>
      </c>
      <c r="D13" s="22">
        <v>240000</v>
      </c>
      <c r="E13" s="23">
        <v>190000</v>
      </c>
      <c r="F13" s="62">
        <f t="shared" si="1"/>
        <v>50000</v>
      </c>
      <c r="G13" s="62"/>
      <c r="H13" s="76">
        <f t="shared" ref="H13:H15" si="2">-F13</f>
        <v>-50000</v>
      </c>
      <c r="I13" s="21"/>
      <c r="K13" s="36"/>
    </row>
    <row r="14" spans="2:11" ht="32.25" thickBot="1">
      <c r="B14" s="82">
        <f t="shared" si="0"/>
        <v>9</v>
      </c>
      <c r="C14" s="68" t="s">
        <v>351</v>
      </c>
      <c r="D14" s="48">
        <f>(D12+D13)/D6</f>
        <v>0.19090909090909092</v>
      </c>
      <c r="E14" s="51">
        <f>(E12+E13)/E6</f>
        <v>0.15</v>
      </c>
      <c r="F14" s="62"/>
      <c r="G14" s="58">
        <f>D14-E14</f>
        <v>4.0909090909090923E-2</v>
      </c>
      <c r="H14" s="76"/>
      <c r="I14" s="21"/>
    </row>
    <row r="15" spans="2:11" ht="15.75">
      <c r="B15" s="82">
        <f t="shared" si="0"/>
        <v>10</v>
      </c>
      <c r="C15" s="67" t="s">
        <v>6</v>
      </c>
      <c r="D15" s="22">
        <v>15000</v>
      </c>
      <c r="E15" s="23">
        <v>11000</v>
      </c>
      <c r="F15" s="62">
        <f t="shared" si="1"/>
        <v>4000</v>
      </c>
      <c r="G15" s="62"/>
      <c r="H15" s="76">
        <f t="shared" si="2"/>
        <v>-4000</v>
      </c>
      <c r="I15" s="21"/>
      <c r="K15" s="36"/>
    </row>
    <row r="16" spans="2:11" ht="16.5" thickBot="1">
      <c r="B16" s="82">
        <f t="shared" si="0"/>
        <v>11</v>
      </c>
      <c r="C16" s="67" t="s">
        <v>7</v>
      </c>
      <c r="D16" s="22">
        <v>12000</v>
      </c>
      <c r="E16" s="23">
        <v>9000</v>
      </c>
      <c r="F16" s="54">
        <f t="shared" si="1"/>
        <v>3000</v>
      </c>
      <c r="G16" s="54"/>
      <c r="H16" s="71">
        <f>F16</f>
        <v>3000</v>
      </c>
      <c r="I16" s="21"/>
    </row>
    <row r="17" spans="2:11" ht="32.25" thickBot="1">
      <c r="B17" s="82">
        <f t="shared" si="0"/>
        <v>12</v>
      </c>
      <c r="C17" s="67" t="s">
        <v>8</v>
      </c>
      <c r="D17" s="24">
        <f>D11-D12-D13-D15+D16</f>
        <v>247000</v>
      </c>
      <c r="E17" s="25">
        <f>E11-E12-E13-E15+E16</f>
        <v>288000</v>
      </c>
      <c r="F17" s="60"/>
      <c r="G17" s="60"/>
      <c r="H17" s="74"/>
      <c r="I17" s="21"/>
    </row>
    <row r="18" spans="2:11" ht="31.5">
      <c r="B18" s="82">
        <f t="shared" si="0"/>
        <v>13</v>
      </c>
      <c r="C18" s="67" t="s">
        <v>9</v>
      </c>
      <c r="D18" s="22">
        <v>1500</v>
      </c>
      <c r="E18" s="23">
        <v>890</v>
      </c>
      <c r="F18" s="61">
        <f t="shared" si="1"/>
        <v>610</v>
      </c>
      <c r="G18" s="61"/>
      <c r="H18" s="75">
        <f>F18</f>
        <v>610</v>
      </c>
      <c r="I18" s="21"/>
    </row>
    <row r="19" spans="2:11" ht="32.25" thickBot="1">
      <c r="B19" s="82">
        <f t="shared" si="0"/>
        <v>14</v>
      </c>
      <c r="C19" s="67" t="s">
        <v>10</v>
      </c>
      <c r="D19" s="22">
        <v>65000</v>
      </c>
      <c r="E19" s="23">
        <v>55000</v>
      </c>
      <c r="F19" s="54">
        <f t="shared" si="1"/>
        <v>10000</v>
      </c>
      <c r="G19" s="54"/>
      <c r="H19" s="71">
        <f>-F19</f>
        <v>-10000</v>
      </c>
      <c r="I19" s="21"/>
      <c r="K19" s="36"/>
    </row>
    <row r="20" spans="2:11" ht="16.5" thickBot="1">
      <c r="B20" s="82">
        <f t="shared" si="0"/>
        <v>15</v>
      </c>
      <c r="C20" s="67" t="s">
        <v>11</v>
      </c>
      <c r="D20" s="24">
        <f>D17+D18-D19</f>
        <v>183500</v>
      </c>
      <c r="E20" s="25">
        <f>E17+E18-E19</f>
        <v>233890</v>
      </c>
      <c r="F20" s="60"/>
      <c r="G20" s="60"/>
      <c r="H20" s="74"/>
      <c r="I20" s="21"/>
      <c r="K20" s="36"/>
    </row>
    <row r="21" spans="2:11" ht="16.5" thickBot="1">
      <c r="B21" s="82">
        <f t="shared" si="0"/>
        <v>16</v>
      </c>
      <c r="C21" s="67" t="s">
        <v>12</v>
      </c>
      <c r="D21" s="22">
        <f>D20*23%</f>
        <v>42205</v>
      </c>
      <c r="E21" s="23">
        <f>E20*25%</f>
        <v>58472.5</v>
      </c>
      <c r="F21" s="59">
        <f t="shared" si="1"/>
        <v>-16267.5</v>
      </c>
      <c r="G21" s="59"/>
      <c r="H21" s="73">
        <f>-F21</f>
        <v>16267.5</v>
      </c>
      <c r="I21" s="21"/>
    </row>
    <row r="22" spans="2:11" ht="32.25" thickBot="1">
      <c r="B22" s="82">
        <f t="shared" si="0"/>
        <v>17</v>
      </c>
      <c r="C22" s="69" t="s">
        <v>13</v>
      </c>
      <c r="D22" s="27">
        <f>D20-D21</f>
        <v>141295</v>
      </c>
      <c r="E22" s="28">
        <f>E20-E21</f>
        <v>175417.5</v>
      </c>
      <c r="F22" s="63">
        <f>D22-E22</f>
        <v>-34122.5</v>
      </c>
      <c r="G22" s="64">
        <f>F22/E22</f>
        <v>-0.1945216412273576</v>
      </c>
      <c r="H22" s="77">
        <f>SUM(H6:H21)</f>
        <v>-34122.500000000029</v>
      </c>
      <c r="I22" s="21"/>
    </row>
    <row r="23" spans="2:11" ht="32.25" thickBot="1">
      <c r="B23" s="82">
        <f t="shared" si="0"/>
        <v>18</v>
      </c>
      <c r="C23" s="68" t="s">
        <v>353</v>
      </c>
      <c r="D23" s="58">
        <f>D20/D6</f>
        <v>8.3409090909090905E-2</v>
      </c>
      <c r="E23" s="58">
        <f>E20/E6</f>
        <v>9.7454166666666661E-2</v>
      </c>
      <c r="F23" s="58"/>
      <c r="G23" s="58">
        <f>D23-E23</f>
        <v>-1.4045075757575756E-2</v>
      </c>
      <c r="H23" s="78"/>
      <c r="I23" s="21"/>
    </row>
    <row r="24" spans="2:11" ht="32.25" thickBot="1">
      <c r="B24" s="82">
        <f t="shared" si="0"/>
        <v>19</v>
      </c>
      <c r="C24" s="68" t="s">
        <v>354</v>
      </c>
      <c r="D24" s="58">
        <f>D22/D6</f>
        <v>6.4225000000000004E-2</v>
      </c>
      <c r="E24" s="65">
        <f>E22/E6</f>
        <v>7.3090625000000006E-2</v>
      </c>
      <c r="F24" s="58"/>
      <c r="G24" s="58">
        <f>D24-E24</f>
        <v>-8.865625000000002E-3</v>
      </c>
      <c r="H24" s="78"/>
      <c r="I24" s="21"/>
    </row>
    <row r="25" spans="2:11" s="154" customFormat="1" ht="15.75" thickBot="1"/>
    <row r="26" spans="2:11" s="154" customFormat="1" ht="19.5" thickBot="1">
      <c r="B26" s="152"/>
      <c r="C26" s="109" t="s">
        <v>149</v>
      </c>
      <c r="D26" s="109" t="s">
        <v>15</v>
      </c>
      <c r="E26" s="109" t="s">
        <v>16</v>
      </c>
      <c r="F26" s="109" t="s">
        <v>352</v>
      </c>
      <c r="I26" s="153"/>
    </row>
    <row r="27" spans="2:11" s="154" customFormat="1" ht="34.5" customHeight="1" thickBot="1">
      <c r="B27" s="152"/>
      <c r="C27" s="158" t="str">
        <f>C17</f>
        <v>Αποτελέσματα προ τόκων και φόρων</v>
      </c>
      <c r="D27" s="155">
        <f>D17</f>
        <v>247000</v>
      </c>
      <c r="E27" s="155">
        <f>E17</f>
        <v>288000</v>
      </c>
      <c r="F27" s="63">
        <f>D27-E27</f>
        <v>-41000</v>
      </c>
      <c r="I27" s="153"/>
    </row>
    <row r="28" spans="2:11" s="154" customFormat="1" ht="16.5" thickBot="1">
      <c r="B28" s="152"/>
      <c r="C28" s="156" t="s">
        <v>150</v>
      </c>
      <c r="D28" s="155">
        <f>-N47</f>
        <v>130000</v>
      </c>
      <c r="E28" s="155">
        <f>-N48</f>
        <v>120000</v>
      </c>
      <c r="F28" s="63">
        <f>D28-E28</f>
        <v>10000</v>
      </c>
      <c r="I28" s="153"/>
    </row>
    <row r="29" spans="2:11" ht="48" thickBot="1">
      <c r="B29" s="83"/>
      <c r="C29" s="157" t="s">
        <v>70</v>
      </c>
      <c r="D29" s="79">
        <f>SUM(D27:D28)</f>
        <v>377000</v>
      </c>
      <c r="E29" s="79">
        <f>SUM(E27:E28)</f>
        <v>408000</v>
      </c>
      <c r="F29" s="79">
        <f>D29-E29</f>
        <v>-31000</v>
      </c>
      <c r="G29" s="154"/>
      <c r="H29" s="154"/>
      <c r="I29" s="21"/>
      <c r="K29" s="161"/>
    </row>
    <row r="30" spans="2:11" ht="16.5" thickBot="1">
      <c r="C30" s="29"/>
      <c r="D30" s="49"/>
      <c r="E30" s="49"/>
      <c r="F30" s="80">
        <f>F29/E29</f>
        <v>-7.5980392156862739E-2</v>
      </c>
      <c r="G30" s="47"/>
      <c r="H30" s="47"/>
      <c r="I30" s="21"/>
    </row>
    <row r="31" spans="2:11" ht="24.75" customHeight="1" thickBot="1">
      <c r="C31" s="29"/>
      <c r="D31" s="31">
        <f>D29-Ε3!U38</f>
        <v>0</v>
      </c>
      <c r="E31" s="29"/>
      <c r="F31" s="29"/>
      <c r="G31" s="30" t="s">
        <v>22</v>
      </c>
      <c r="H31" s="31">
        <f>F22-H22</f>
        <v>0</v>
      </c>
      <c r="I31" s="29"/>
    </row>
    <row r="32" spans="2:11" ht="24.75" customHeight="1">
      <c r="C32" s="29"/>
      <c r="D32" s="29"/>
      <c r="E32" s="29"/>
      <c r="F32" s="29"/>
      <c r="G32" s="121"/>
      <c r="I32" s="29"/>
    </row>
    <row r="33" spans="2:17" ht="24.75" customHeight="1">
      <c r="C33" s="29"/>
      <c r="D33" s="29"/>
      <c r="E33" s="29"/>
      <c r="F33" s="29"/>
      <c r="G33" s="121"/>
      <c r="I33" s="29"/>
    </row>
    <row r="34" spans="2:17" ht="24.75" customHeight="1">
      <c r="C34" s="29"/>
      <c r="D34" s="29"/>
      <c r="E34" s="29"/>
      <c r="F34" s="29"/>
      <c r="G34" s="121"/>
      <c r="I34" s="29"/>
    </row>
    <row r="36" spans="2:17" ht="34.5" customHeight="1" thickBot="1">
      <c r="C36" s="321" t="s">
        <v>158</v>
      </c>
      <c r="D36" s="322"/>
      <c r="E36" s="323"/>
      <c r="F36" s="323"/>
      <c r="G36" s="323"/>
    </row>
    <row r="37" spans="2:17" ht="30.75" customHeight="1" thickBot="1">
      <c r="C37" s="109" t="s">
        <v>71</v>
      </c>
      <c r="D37" s="32" t="s">
        <v>15</v>
      </c>
      <c r="E37" s="32" t="s">
        <v>16</v>
      </c>
      <c r="F37" s="32" t="s">
        <v>17</v>
      </c>
      <c r="G37" s="32" t="s">
        <v>18</v>
      </c>
      <c r="K37" s="102" t="s">
        <v>67</v>
      </c>
    </row>
    <row r="38" spans="2:17" ht="55.5" customHeight="1" thickBot="1">
      <c r="B38" s="81">
        <v>1</v>
      </c>
      <c r="C38" s="94" t="s">
        <v>23</v>
      </c>
      <c r="D38" s="95"/>
      <c r="E38" s="96"/>
      <c r="F38" s="270"/>
      <c r="G38" s="271"/>
      <c r="K38" s="285" t="s">
        <v>61</v>
      </c>
      <c r="L38" s="294" t="s">
        <v>62</v>
      </c>
      <c r="M38" s="281" t="s">
        <v>63</v>
      </c>
      <c r="N38" s="103" t="s">
        <v>64</v>
      </c>
      <c r="O38" s="104" t="s">
        <v>66</v>
      </c>
    </row>
    <row r="39" spans="2:17" ht="33" customHeight="1">
      <c r="B39" s="82">
        <f>B38+1</f>
        <v>2</v>
      </c>
      <c r="C39" s="14" t="s">
        <v>24</v>
      </c>
      <c r="D39" s="33"/>
      <c r="E39" s="91"/>
      <c r="F39" s="272" t="s">
        <v>68</v>
      </c>
      <c r="G39" s="273"/>
      <c r="K39" s="286" t="str">
        <f>C40</f>
        <v>Ακίνητα</v>
      </c>
      <c r="L39" s="295">
        <v>1300000</v>
      </c>
      <c r="M39" s="282">
        <v>0</v>
      </c>
      <c r="N39" s="41"/>
      <c r="O39" s="42"/>
    </row>
    <row r="40" spans="2:17" ht="15.75">
      <c r="B40" s="82">
        <f t="shared" ref="B40:B60" si="3">B39+1</f>
        <v>3</v>
      </c>
      <c r="C40" s="14" t="s">
        <v>25</v>
      </c>
      <c r="D40" s="1">
        <f>O40</f>
        <v>1092000</v>
      </c>
      <c r="E40" s="8">
        <f>L39+L40</f>
        <v>1144000</v>
      </c>
      <c r="F40" s="274">
        <f>D40-E40</f>
        <v>-52000</v>
      </c>
      <c r="G40" s="273"/>
      <c r="K40" s="287" t="s">
        <v>65</v>
      </c>
      <c r="L40" s="296">
        <f>-L39*4%*3</f>
        <v>-156000</v>
      </c>
      <c r="M40" s="291"/>
      <c r="N40" s="1">
        <f>-L39*4%</f>
        <v>-52000</v>
      </c>
      <c r="O40" s="11">
        <f>L39+L40+M39+N40</f>
        <v>1092000</v>
      </c>
      <c r="Q40" s="36"/>
    </row>
    <row r="41" spans="2:17" ht="31.5">
      <c r="B41" s="82">
        <f t="shared" si="3"/>
        <v>4</v>
      </c>
      <c r="C41" s="14" t="s">
        <v>26</v>
      </c>
      <c r="D41" s="1">
        <f>O42</f>
        <v>387000</v>
      </c>
      <c r="E41" s="8">
        <f>L41+L42</f>
        <v>425000</v>
      </c>
      <c r="F41" s="274">
        <f>D41-E41</f>
        <v>-38000</v>
      </c>
      <c r="G41" s="273"/>
      <c r="K41" s="288" t="str">
        <f>C41</f>
        <v>Μηχανολογικός εξοπλισμός</v>
      </c>
      <c r="L41" s="296">
        <v>500000</v>
      </c>
      <c r="M41" s="283">
        <v>12000</v>
      </c>
      <c r="N41" s="39"/>
      <c r="O41" s="44"/>
    </row>
    <row r="42" spans="2:17" ht="15.75">
      <c r="B42" s="82">
        <f t="shared" si="3"/>
        <v>5</v>
      </c>
      <c r="C42" s="14" t="s">
        <v>27</v>
      </c>
      <c r="D42" s="1">
        <f>O44</f>
        <v>76000</v>
      </c>
      <c r="E42" s="8">
        <f>L43+L44</f>
        <v>78000</v>
      </c>
      <c r="F42" s="274">
        <f>D42-E42</f>
        <v>-2000</v>
      </c>
      <c r="G42" s="273"/>
      <c r="K42" s="287" t="s">
        <v>65</v>
      </c>
      <c r="L42" s="296">
        <f>-L41*15%</f>
        <v>-75000</v>
      </c>
      <c r="M42" s="291"/>
      <c r="N42" s="1">
        <f>-L41*10%</f>
        <v>-50000</v>
      </c>
      <c r="O42" s="11">
        <f>L41+L42+M41+N42</f>
        <v>387000</v>
      </c>
    </row>
    <row r="43" spans="2:17" ht="15.75">
      <c r="B43" s="82">
        <f t="shared" si="3"/>
        <v>6</v>
      </c>
      <c r="C43" s="97" t="s">
        <v>28</v>
      </c>
      <c r="D43" s="2">
        <f>SUM(D40:D42)</f>
        <v>1555000</v>
      </c>
      <c r="E43" s="9">
        <f>SUM(E40:E42)</f>
        <v>1647000</v>
      </c>
      <c r="F43" s="275"/>
      <c r="G43" s="273"/>
      <c r="K43" s="288" t="str">
        <f>C42</f>
        <v>Λοιπός εξοπλισμός</v>
      </c>
      <c r="L43" s="296">
        <v>120000</v>
      </c>
      <c r="M43" s="283">
        <v>20000</v>
      </c>
      <c r="N43" s="39"/>
      <c r="O43" s="44"/>
    </row>
    <row r="44" spans="2:17" ht="15.75">
      <c r="B44" s="82">
        <f t="shared" si="3"/>
        <v>7</v>
      </c>
      <c r="C44" s="14" t="s">
        <v>29</v>
      </c>
      <c r="D44" s="1"/>
      <c r="E44" s="8"/>
      <c r="F44" s="272"/>
      <c r="G44" s="273"/>
      <c r="K44" s="287" t="s">
        <v>65</v>
      </c>
      <c r="L44" s="296">
        <v>-42000</v>
      </c>
      <c r="M44" s="291"/>
      <c r="N44" s="1">
        <f>-(L43*10%+10000)</f>
        <v>-22000</v>
      </c>
      <c r="O44" s="11">
        <f>L43+L44+M43+N44</f>
        <v>76000</v>
      </c>
    </row>
    <row r="45" spans="2:17" ht="15.75">
      <c r="B45" s="82">
        <f t="shared" si="3"/>
        <v>8</v>
      </c>
      <c r="C45" s="14" t="s">
        <v>30</v>
      </c>
      <c r="D45" s="1">
        <f>O46</f>
        <v>18000</v>
      </c>
      <c r="E45" s="8">
        <f>L45+L46</f>
        <v>24000</v>
      </c>
      <c r="F45" s="274">
        <f t="shared" ref="F45" si="4">D45-E45</f>
        <v>-6000</v>
      </c>
      <c r="G45" s="273"/>
      <c r="K45" s="288" t="str">
        <f>C45</f>
        <v>Λοιπά άυλα</v>
      </c>
      <c r="L45" s="296">
        <v>30000</v>
      </c>
      <c r="M45" s="283">
        <v>0</v>
      </c>
      <c r="N45" s="39"/>
      <c r="O45" s="44"/>
    </row>
    <row r="46" spans="2:17" ht="16.5" thickBot="1">
      <c r="B46" s="82">
        <f t="shared" si="3"/>
        <v>9</v>
      </c>
      <c r="C46" s="97" t="s">
        <v>28</v>
      </c>
      <c r="D46" s="2">
        <f>SUM(D45)</f>
        <v>18000</v>
      </c>
      <c r="E46" s="9">
        <f>SUM(E45)</f>
        <v>24000</v>
      </c>
      <c r="F46" s="275"/>
      <c r="G46" s="273"/>
      <c r="K46" s="289" t="s">
        <v>65</v>
      </c>
      <c r="L46" s="297">
        <v>-6000</v>
      </c>
      <c r="M46" s="292"/>
      <c r="N46" s="13">
        <f>-L45*20%</f>
        <v>-6000</v>
      </c>
      <c r="O46" s="10">
        <f>L45+L46+M45+N46</f>
        <v>18000</v>
      </c>
    </row>
    <row r="47" spans="2:17" ht="16.5" thickBot="1">
      <c r="B47" s="82">
        <f t="shared" si="3"/>
        <v>10</v>
      </c>
      <c r="C47" s="14" t="s">
        <v>31</v>
      </c>
      <c r="D47" s="1">
        <v>100000</v>
      </c>
      <c r="E47" s="8">
        <v>100000</v>
      </c>
      <c r="F47" s="274">
        <f>D47-E47</f>
        <v>0</v>
      </c>
      <c r="G47" s="273"/>
      <c r="K47" s="290" t="s">
        <v>28</v>
      </c>
      <c r="L47" s="298">
        <f>L39+L41+L43+L45</f>
        <v>1950000</v>
      </c>
      <c r="M47" s="284">
        <f>SUM(M39:M46)</f>
        <v>32000</v>
      </c>
      <c r="N47" s="235">
        <f>SUM(N39:N46)</f>
        <v>-130000</v>
      </c>
      <c r="O47" s="236">
        <f>SUM(O39:O46)</f>
        <v>1573000</v>
      </c>
    </row>
    <row r="48" spans="2:17" ht="32.25" thickBot="1">
      <c r="B48" s="82">
        <f t="shared" si="3"/>
        <v>11</v>
      </c>
      <c r="C48" s="97" t="s">
        <v>28</v>
      </c>
      <c r="D48" s="34">
        <f>SUM(D47)</f>
        <v>100000</v>
      </c>
      <c r="E48" s="92">
        <f>SUM(E47)</f>
        <v>100000</v>
      </c>
      <c r="F48" s="275"/>
      <c r="G48" s="273"/>
      <c r="K48" s="37" t="s">
        <v>109</v>
      </c>
      <c r="L48" s="299">
        <f>L40+L42+L44+L46</f>
        <v>-279000</v>
      </c>
      <c r="M48" s="293" t="s">
        <v>110</v>
      </c>
      <c r="N48" s="234">
        <v>-120000</v>
      </c>
      <c r="O48" s="124"/>
    </row>
    <row r="49" spans="2:15" ht="32.25" thickBot="1">
      <c r="B49" s="82">
        <f t="shared" si="3"/>
        <v>12</v>
      </c>
      <c r="C49" s="98" t="s">
        <v>32</v>
      </c>
      <c r="D49" s="3">
        <f>D43+D46+D48</f>
        <v>1673000</v>
      </c>
      <c r="E49" s="90">
        <f>E43+E46+E48</f>
        <v>1771000</v>
      </c>
      <c r="F49" s="274"/>
      <c r="G49" s="273"/>
      <c r="K49" s="121"/>
      <c r="L49" s="122"/>
      <c r="M49" s="121"/>
      <c r="N49" s="123"/>
      <c r="O49" s="123"/>
    </row>
    <row r="50" spans="2:15" ht="32.25" thickBot="1">
      <c r="B50" s="82">
        <f t="shared" si="3"/>
        <v>13</v>
      </c>
      <c r="C50" s="98" t="s">
        <v>33</v>
      </c>
      <c r="D50" s="1"/>
      <c r="E50" s="8"/>
      <c r="F50" s="275"/>
      <c r="G50" s="273"/>
      <c r="L50" s="46">
        <f>SUM(L47:L48)</f>
        <v>1671000</v>
      </c>
      <c r="N50" s="37" t="s">
        <v>22</v>
      </c>
      <c r="O50" s="38">
        <f>L47+L48+M47+N47-O47</f>
        <v>0</v>
      </c>
    </row>
    <row r="51" spans="2:15" ht="15.75">
      <c r="B51" s="82">
        <f t="shared" si="3"/>
        <v>14</v>
      </c>
      <c r="C51" s="14" t="s">
        <v>34</v>
      </c>
      <c r="D51" s="1"/>
      <c r="E51" s="8"/>
      <c r="F51" s="275"/>
      <c r="G51" s="273"/>
      <c r="K51" s="36"/>
      <c r="N51" s="120">
        <f>SUM(M47:N47)</f>
        <v>-98000</v>
      </c>
    </row>
    <row r="52" spans="2:15" ht="15.75">
      <c r="B52" s="82">
        <f t="shared" si="3"/>
        <v>15</v>
      </c>
      <c r="C52" s="14" t="s">
        <v>35</v>
      </c>
      <c r="D52" s="1">
        <v>190000</v>
      </c>
      <c r="E52" s="8">
        <v>210000</v>
      </c>
      <c r="F52" s="274">
        <f>D52-E52</f>
        <v>-20000</v>
      </c>
      <c r="G52" s="99">
        <f>F52/E52</f>
        <v>-9.5238095238095233E-2</v>
      </c>
      <c r="N52" s="120">
        <f>SUM(F40:F49)</f>
        <v>-98000</v>
      </c>
    </row>
    <row r="53" spans="2:15" ht="15.75">
      <c r="B53" s="82">
        <f t="shared" si="3"/>
        <v>16</v>
      </c>
      <c r="C53" s="97" t="s">
        <v>28</v>
      </c>
      <c r="D53" s="34">
        <f>SUM(D52:D52)</f>
        <v>190000</v>
      </c>
      <c r="E53" s="92">
        <f>SUM(E52:E52)</f>
        <v>210000</v>
      </c>
      <c r="F53" s="275"/>
      <c r="G53" s="273"/>
    </row>
    <row r="54" spans="2:15" ht="31.5">
      <c r="B54" s="82">
        <f t="shared" si="3"/>
        <v>17</v>
      </c>
      <c r="C54" s="14" t="s">
        <v>36</v>
      </c>
      <c r="D54" s="1"/>
      <c r="E54" s="8"/>
      <c r="F54" s="275"/>
      <c r="G54" s="273"/>
    </row>
    <row r="55" spans="2:15" ht="15.75">
      <c r="B55" s="82">
        <f t="shared" si="3"/>
        <v>18</v>
      </c>
      <c r="C55" s="14" t="s">
        <v>37</v>
      </c>
      <c r="D55" s="1">
        <f>310000</f>
        <v>310000</v>
      </c>
      <c r="E55" s="8">
        <v>220000</v>
      </c>
      <c r="F55" s="276">
        <f t="shared" ref="F55:F57" si="5">D55-E55</f>
        <v>90000</v>
      </c>
      <c r="G55" s="99">
        <f>F55/E55</f>
        <v>0.40909090909090912</v>
      </c>
    </row>
    <row r="56" spans="2:15" ht="15.75">
      <c r="B56" s="82">
        <f t="shared" si="3"/>
        <v>19</v>
      </c>
      <c r="C56" s="14" t="s">
        <v>38</v>
      </c>
      <c r="D56" s="1">
        <v>120000</v>
      </c>
      <c r="E56" s="8">
        <v>50000</v>
      </c>
      <c r="F56" s="274">
        <f t="shared" si="5"/>
        <v>70000</v>
      </c>
      <c r="G56" s="99">
        <f>F56/E56</f>
        <v>1.4</v>
      </c>
    </row>
    <row r="57" spans="2:15" ht="31.5">
      <c r="B57" s="82">
        <f t="shared" si="3"/>
        <v>20</v>
      </c>
      <c r="C57" s="14" t="s">
        <v>39</v>
      </c>
      <c r="D57" s="1">
        <v>59000</v>
      </c>
      <c r="E57" s="8">
        <v>64000</v>
      </c>
      <c r="F57" s="274">
        <f t="shared" si="5"/>
        <v>-5000</v>
      </c>
      <c r="G57" s="273"/>
    </row>
    <row r="58" spans="2:15" ht="15.75">
      <c r="B58" s="82">
        <f t="shared" si="3"/>
        <v>21</v>
      </c>
      <c r="C58" s="97" t="s">
        <v>28</v>
      </c>
      <c r="D58" s="2">
        <f>SUM(D55:D57)</f>
        <v>489000</v>
      </c>
      <c r="E58" s="9">
        <f>SUM(E55:E57)</f>
        <v>334000</v>
      </c>
      <c r="F58" s="275"/>
      <c r="G58" s="273"/>
    </row>
    <row r="59" spans="2:15" ht="15.75">
      <c r="B59" s="82">
        <f t="shared" si="3"/>
        <v>22</v>
      </c>
      <c r="C59" s="98" t="s">
        <v>40</v>
      </c>
      <c r="D59" s="3">
        <f>D53+D58</f>
        <v>679000</v>
      </c>
      <c r="E59" s="90">
        <f>E53+E58</f>
        <v>544000</v>
      </c>
      <c r="F59" s="275"/>
      <c r="G59" s="273"/>
    </row>
    <row r="60" spans="2:15" ht="16.5" thickBot="1">
      <c r="B60" s="82">
        <f t="shared" si="3"/>
        <v>23</v>
      </c>
      <c r="C60" s="100" t="s">
        <v>41</v>
      </c>
      <c r="D60" s="15">
        <f>D49+D59</f>
        <v>2352000</v>
      </c>
      <c r="E60" s="16">
        <f>E49+E59</f>
        <v>2315000</v>
      </c>
      <c r="F60" s="277">
        <f>SUM(F40:F59)</f>
        <v>37000</v>
      </c>
      <c r="G60" s="278"/>
    </row>
    <row r="61" spans="2:15" ht="16.5" thickBot="1">
      <c r="B61" s="105"/>
      <c r="C61" s="106"/>
      <c r="D61" s="107"/>
      <c r="E61" s="107"/>
      <c r="F61" s="107"/>
      <c r="G61" s="108"/>
    </row>
    <row r="62" spans="2:15" ht="32.25" thickBot="1">
      <c r="C62" s="109" t="s">
        <v>72</v>
      </c>
      <c r="D62" s="32" t="s">
        <v>15</v>
      </c>
      <c r="E62" s="32" t="s">
        <v>16</v>
      </c>
      <c r="F62" s="32" t="s">
        <v>17</v>
      </c>
      <c r="G62" s="32" t="s">
        <v>18</v>
      </c>
    </row>
    <row r="63" spans="2:15" ht="15.75">
      <c r="B63" s="81">
        <v>1</v>
      </c>
      <c r="C63" s="94" t="s">
        <v>42</v>
      </c>
      <c r="D63" s="12"/>
      <c r="E63" s="101"/>
      <c r="F63" s="270"/>
      <c r="G63" s="271"/>
    </row>
    <row r="64" spans="2:15" ht="15.75">
      <c r="B64" s="82">
        <f>B63+1</f>
        <v>2</v>
      </c>
      <c r="C64" s="14" t="s">
        <v>43</v>
      </c>
      <c r="D64" s="1"/>
      <c r="E64" s="8"/>
      <c r="F64" s="275"/>
      <c r="G64" s="273"/>
    </row>
    <row r="65" spans="2:7" ht="15.75">
      <c r="B65" s="82">
        <f t="shared" ref="B65:B84" si="6">B64+1</f>
        <v>3</v>
      </c>
      <c r="C65" s="14" t="s">
        <v>44</v>
      </c>
      <c r="D65" s="1">
        <f>E65</f>
        <v>30000</v>
      </c>
      <c r="E65" s="8">
        <v>30000</v>
      </c>
      <c r="F65" s="274">
        <f t="shared" ref="F65" si="7">D65-E65</f>
        <v>0</v>
      </c>
      <c r="G65" s="273"/>
    </row>
    <row r="66" spans="2:7" ht="15.75">
      <c r="B66" s="82">
        <f t="shared" si="6"/>
        <v>4</v>
      </c>
      <c r="C66" s="97" t="s">
        <v>28</v>
      </c>
      <c r="D66" s="34">
        <f>SUM(D65)</f>
        <v>30000</v>
      </c>
      <c r="E66" s="92">
        <f>SUM(E65)</f>
        <v>30000</v>
      </c>
      <c r="F66" s="275"/>
      <c r="G66" s="273"/>
    </row>
    <row r="67" spans="2:7" ht="31.5">
      <c r="B67" s="82">
        <f t="shared" si="6"/>
        <v>5</v>
      </c>
      <c r="C67" s="14" t="s">
        <v>45</v>
      </c>
      <c r="D67" s="1"/>
      <c r="E67" s="8"/>
      <c r="F67" s="275"/>
      <c r="G67" s="273"/>
    </row>
    <row r="68" spans="2:7" ht="31.5">
      <c r="B68" s="82">
        <f t="shared" si="6"/>
        <v>6</v>
      </c>
      <c r="C68" s="14" t="s">
        <v>46</v>
      </c>
      <c r="D68" s="1">
        <f>E68</f>
        <v>11000</v>
      </c>
      <c r="E68" s="8">
        <v>11000</v>
      </c>
      <c r="F68" s="274">
        <f t="shared" ref="F68:F69" si="8">D68-E68</f>
        <v>0</v>
      </c>
      <c r="G68" s="273"/>
    </row>
    <row r="69" spans="2:7" ht="15.75">
      <c r="B69" s="82">
        <f t="shared" si="6"/>
        <v>7</v>
      </c>
      <c r="C69" s="14" t="s">
        <v>47</v>
      </c>
      <c r="D69" s="1">
        <f>E69+D22</f>
        <v>353295</v>
      </c>
      <c r="E69" s="8">
        <v>212000</v>
      </c>
      <c r="F69" s="274">
        <f t="shared" si="8"/>
        <v>141295</v>
      </c>
      <c r="G69" s="273"/>
    </row>
    <row r="70" spans="2:7" ht="15.75">
      <c r="B70" s="82">
        <f t="shared" si="6"/>
        <v>8</v>
      </c>
      <c r="C70" s="97" t="s">
        <v>28</v>
      </c>
      <c r="D70" s="34">
        <f>SUM(D68:D69)</f>
        <v>364295</v>
      </c>
      <c r="E70" s="92">
        <f>SUM(E68:E69)</f>
        <v>223000</v>
      </c>
      <c r="F70" s="275"/>
      <c r="G70" s="273"/>
    </row>
    <row r="71" spans="2:7" ht="15.75">
      <c r="B71" s="82">
        <f t="shared" si="6"/>
        <v>9</v>
      </c>
      <c r="C71" s="98" t="s">
        <v>48</v>
      </c>
      <c r="D71" s="2">
        <f>D66+D70</f>
        <v>394295</v>
      </c>
      <c r="E71" s="9">
        <f>E66+E70</f>
        <v>253000</v>
      </c>
      <c r="F71" s="275"/>
      <c r="G71" s="273"/>
    </row>
    <row r="72" spans="2:7" ht="31.5">
      <c r="B72" s="82">
        <f t="shared" si="6"/>
        <v>10</v>
      </c>
      <c r="C72" s="14" t="s">
        <v>50</v>
      </c>
      <c r="D72" s="1"/>
      <c r="E72" s="8"/>
      <c r="F72" s="275"/>
      <c r="G72" s="273"/>
    </row>
    <row r="73" spans="2:7" ht="15.75">
      <c r="B73" s="82">
        <f t="shared" si="6"/>
        <v>11</v>
      </c>
      <c r="C73" s="14" t="s">
        <v>51</v>
      </c>
      <c r="D73" s="1">
        <f>E73-E77</f>
        <v>200000</v>
      </c>
      <c r="E73" s="8">
        <v>300000</v>
      </c>
      <c r="F73" s="274">
        <f t="shared" ref="F73" si="9">D73-E73</f>
        <v>-100000</v>
      </c>
      <c r="G73" s="273"/>
    </row>
    <row r="74" spans="2:7" ht="15.75">
      <c r="B74" s="82">
        <f t="shared" si="6"/>
        <v>12</v>
      </c>
      <c r="C74" s="97" t="s">
        <v>28</v>
      </c>
      <c r="D74" s="34">
        <f>SUM(D73:D73)</f>
        <v>200000</v>
      </c>
      <c r="E74" s="92">
        <f>SUM(E73:E73)</f>
        <v>300000</v>
      </c>
      <c r="F74" s="275"/>
      <c r="G74" s="273"/>
    </row>
    <row r="75" spans="2:7" ht="31.5">
      <c r="B75" s="82">
        <f t="shared" si="6"/>
        <v>13</v>
      </c>
      <c r="C75" s="14" t="s">
        <v>52</v>
      </c>
      <c r="D75" s="35"/>
      <c r="E75" s="93"/>
      <c r="F75" s="275"/>
      <c r="G75" s="273"/>
    </row>
    <row r="76" spans="2:7" ht="15.75">
      <c r="B76" s="82">
        <f t="shared" si="6"/>
        <v>14</v>
      </c>
      <c r="C76" s="14" t="s">
        <v>53</v>
      </c>
      <c r="D76" s="1">
        <f>1000000-120500</f>
        <v>879500</v>
      </c>
      <c r="E76" s="8">
        <f>900000-90472.5</f>
        <v>809527.5</v>
      </c>
      <c r="F76" s="274">
        <f t="shared" ref="F76:F81" si="10">D76-E76</f>
        <v>69972.5</v>
      </c>
      <c r="G76" s="99">
        <f>F76/E76</f>
        <v>8.6436223599568887E-2</v>
      </c>
    </row>
    <row r="77" spans="2:7" ht="31.5">
      <c r="B77" s="82">
        <f t="shared" si="6"/>
        <v>15</v>
      </c>
      <c r="C77" s="14" t="s">
        <v>54</v>
      </c>
      <c r="D77" s="1">
        <v>100000</v>
      </c>
      <c r="E77" s="8">
        <v>100000</v>
      </c>
      <c r="F77" s="274">
        <f t="shared" si="10"/>
        <v>0</v>
      </c>
      <c r="G77" s="273"/>
    </row>
    <row r="78" spans="2:7" ht="15.75">
      <c r="B78" s="82">
        <f t="shared" si="6"/>
        <v>16</v>
      </c>
      <c r="C78" s="14" t="s">
        <v>55</v>
      </c>
      <c r="D78" s="1">
        <v>650000</v>
      </c>
      <c r="E78" s="8">
        <f>700000</f>
        <v>700000</v>
      </c>
      <c r="F78" s="274">
        <f t="shared" si="10"/>
        <v>-50000</v>
      </c>
      <c r="G78" s="99">
        <f>F78/E78</f>
        <v>-7.1428571428571425E-2</v>
      </c>
    </row>
    <row r="79" spans="2:7" ht="15.75">
      <c r="B79" s="82">
        <f t="shared" si="6"/>
        <v>17</v>
      </c>
      <c r="C79" s="14" t="s">
        <v>56</v>
      </c>
      <c r="D79" s="1">
        <f>D21</f>
        <v>42205</v>
      </c>
      <c r="E79" s="8">
        <f>E21</f>
        <v>58472.5</v>
      </c>
      <c r="F79" s="274">
        <f t="shared" si="10"/>
        <v>-16267.5</v>
      </c>
      <c r="G79" s="273"/>
    </row>
    <row r="80" spans="2:7" ht="15.75">
      <c r="B80" s="82">
        <f t="shared" si="6"/>
        <v>18</v>
      </c>
      <c r="C80" s="14" t="s">
        <v>57</v>
      </c>
      <c r="D80" s="1">
        <v>60000</v>
      </c>
      <c r="E80" s="8">
        <f>70000</f>
        <v>70000</v>
      </c>
      <c r="F80" s="274">
        <f t="shared" si="10"/>
        <v>-10000</v>
      </c>
      <c r="G80" s="273"/>
    </row>
    <row r="81" spans="2:7" ht="31.5">
      <c r="B81" s="82">
        <f t="shared" si="6"/>
        <v>19</v>
      </c>
      <c r="C81" s="14" t="s">
        <v>58</v>
      </c>
      <c r="D81" s="1">
        <v>26000</v>
      </c>
      <c r="E81" s="8">
        <v>24000</v>
      </c>
      <c r="F81" s="279">
        <f t="shared" si="10"/>
        <v>2000</v>
      </c>
      <c r="G81" s="273"/>
    </row>
    <row r="82" spans="2:7" ht="15.75">
      <c r="B82" s="82">
        <f t="shared" si="6"/>
        <v>20</v>
      </c>
      <c r="C82" s="97" t="s">
        <v>28</v>
      </c>
      <c r="D82" s="2">
        <f>SUM(D76:D81)</f>
        <v>1757705</v>
      </c>
      <c r="E82" s="9">
        <f>SUM(E76:E81)</f>
        <v>1762000</v>
      </c>
      <c r="F82" s="275"/>
      <c r="G82" s="273"/>
    </row>
    <row r="83" spans="2:7" ht="15.75">
      <c r="B83" s="82">
        <f t="shared" si="6"/>
        <v>21</v>
      </c>
      <c r="C83" s="98" t="s">
        <v>59</v>
      </c>
      <c r="D83" s="2">
        <f>D74+D82</f>
        <v>1957705</v>
      </c>
      <c r="E83" s="9">
        <f>E74+E82</f>
        <v>2062000</v>
      </c>
      <c r="F83" s="275"/>
      <c r="G83" s="273"/>
    </row>
    <row r="84" spans="2:7" ht="48" thickBot="1">
      <c r="B84" s="82">
        <f t="shared" si="6"/>
        <v>22</v>
      </c>
      <c r="C84" s="100" t="s">
        <v>60</v>
      </c>
      <c r="D84" s="15">
        <f>D71+D83</f>
        <v>2352000</v>
      </c>
      <c r="E84" s="16">
        <f>E71+E83</f>
        <v>2315000</v>
      </c>
      <c r="F84" s="280">
        <f>SUM(F64:F83)</f>
        <v>37000</v>
      </c>
      <c r="G84" s="278"/>
    </row>
    <row r="85" spans="2:7" ht="16.5" thickBot="1">
      <c r="F85" s="40"/>
    </row>
    <row r="86" spans="2:7" ht="16.5" thickBot="1">
      <c r="C86" s="30" t="s">
        <v>22</v>
      </c>
      <c r="D86" s="31">
        <f>D60-D84</f>
        <v>0</v>
      </c>
      <c r="E86" s="31">
        <f>E60-E84</f>
        <v>0</v>
      </c>
      <c r="F86" s="31">
        <f>F60-F84</f>
        <v>0</v>
      </c>
    </row>
    <row r="89" spans="2:7" ht="15.75" thickBot="1"/>
    <row r="90" spans="2:7" ht="16.5" thickBot="1">
      <c r="C90" s="32" t="s">
        <v>135</v>
      </c>
      <c r="D90" s="32" t="s">
        <v>15</v>
      </c>
      <c r="E90" s="32" t="s">
        <v>16</v>
      </c>
      <c r="F90" s="32" t="s">
        <v>136</v>
      </c>
    </row>
    <row r="91" spans="2:7" ht="15.75">
      <c r="C91" s="190" t="s">
        <v>51</v>
      </c>
      <c r="D91" s="12">
        <f>D73</f>
        <v>200000</v>
      </c>
      <c r="E91" s="12">
        <f>E73</f>
        <v>300000</v>
      </c>
      <c r="F91" s="237">
        <v>400000</v>
      </c>
    </row>
    <row r="92" spans="2:7" ht="15.75">
      <c r="C92" s="14" t="s">
        <v>53</v>
      </c>
      <c r="D92" s="1">
        <f>D76</f>
        <v>879500</v>
      </c>
      <c r="E92" s="1">
        <f>E76</f>
        <v>809527.5</v>
      </c>
      <c r="F92" s="11">
        <v>530000</v>
      </c>
    </row>
    <row r="93" spans="2:7" ht="32.25" thickBot="1">
      <c r="C93" s="191" t="s">
        <v>54</v>
      </c>
      <c r="D93" s="13">
        <f>D77</f>
        <v>100000</v>
      </c>
      <c r="E93" s="13">
        <f>E77</f>
        <v>100000</v>
      </c>
      <c r="F93" s="10">
        <v>100000</v>
      </c>
    </row>
    <row r="94" spans="2:7" ht="16.5" thickBot="1">
      <c r="C94" s="240" t="s">
        <v>134</v>
      </c>
      <c r="D94" s="241">
        <f>SUM(D91:D93)</f>
        <v>1179500</v>
      </c>
      <c r="E94" s="241">
        <f>SUM(E91:E93)</f>
        <v>1209527.5</v>
      </c>
      <c r="F94" s="242">
        <f>SUM(F91:F93)</f>
        <v>1030000</v>
      </c>
    </row>
    <row r="95" spans="2:7" ht="16.5" thickBot="1">
      <c r="C95" s="238"/>
      <c r="D95" s="239"/>
      <c r="E95" s="239"/>
      <c r="F95" s="239"/>
    </row>
    <row r="96" spans="2:7" ht="30" customHeight="1" thickBot="1">
      <c r="C96" s="32" t="s">
        <v>140</v>
      </c>
      <c r="D96" s="32" t="s">
        <v>15</v>
      </c>
      <c r="E96" s="32" t="s">
        <v>16</v>
      </c>
    </row>
    <row r="97" spans="3:5" ht="15.75">
      <c r="C97" s="131" t="s">
        <v>137</v>
      </c>
      <c r="D97" s="132">
        <f>D19</f>
        <v>65000</v>
      </c>
      <c r="E97" s="133">
        <f>E19</f>
        <v>55000</v>
      </c>
    </row>
    <row r="98" spans="3:5" ht="15.75">
      <c r="C98" s="43" t="s">
        <v>138</v>
      </c>
      <c r="D98" s="130">
        <f>(D94+E94)/2</f>
        <v>1194513.75</v>
      </c>
      <c r="E98" s="144">
        <f>(E94+F94)/2</f>
        <v>1119763.75</v>
      </c>
    </row>
    <row r="99" spans="3:5" ht="32.25" thickBot="1">
      <c r="C99" s="45" t="s">
        <v>139</v>
      </c>
      <c r="D99" s="134">
        <f>D97/D98</f>
        <v>5.441544728974447E-2</v>
      </c>
      <c r="E99" s="145">
        <f>E97/E98</f>
        <v>4.9117503580554382E-2</v>
      </c>
    </row>
    <row r="100" spans="3:5" ht="16.5" thickBot="1">
      <c r="C100" s="29"/>
      <c r="D100" s="29"/>
      <c r="E100" s="29"/>
    </row>
    <row r="101" spans="3:5" ht="32.25" thickBot="1">
      <c r="C101" s="32" t="s">
        <v>141</v>
      </c>
      <c r="D101" s="32" t="s">
        <v>15</v>
      </c>
      <c r="E101" s="135" t="s">
        <v>16</v>
      </c>
    </row>
    <row r="102" spans="3:5" ht="15.75">
      <c r="C102" s="138" t="s">
        <v>142</v>
      </c>
      <c r="D102" s="139">
        <f>D94</f>
        <v>1179500</v>
      </c>
      <c r="E102" s="140">
        <f>E94</f>
        <v>1209527.5</v>
      </c>
    </row>
    <row r="103" spans="3:5" ht="18.75" customHeight="1" thickBot="1">
      <c r="C103" s="141" t="str">
        <f>C6</f>
        <v>Κύκλος εργασιών (καθαρός)</v>
      </c>
      <c r="D103" s="142">
        <f>D6</f>
        <v>2200000</v>
      </c>
      <c r="E103" s="143">
        <f>E6</f>
        <v>2400000</v>
      </c>
    </row>
    <row r="104" spans="3:5" ht="16.5" thickBot="1">
      <c r="C104" s="250" t="s">
        <v>349</v>
      </c>
      <c r="D104" s="137">
        <f>D102/D103</f>
        <v>0.53613636363636363</v>
      </c>
      <c r="E104" s="136">
        <f>E102/E103</f>
        <v>0.50396979166666667</v>
      </c>
    </row>
    <row r="105" spans="3:5" ht="15.75">
      <c r="C105" s="243"/>
      <c r="D105" s="244"/>
      <c r="E105" s="244"/>
    </row>
    <row r="106" spans="3:5" ht="15.75">
      <c r="C106" s="243"/>
      <c r="D106" s="244"/>
      <c r="E106" s="244"/>
    </row>
    <row r="107" spans="3:5" ht="15.75">
      <c r="C107" s="243"/>
      <c r="D107" s="244"/>
      <c r="E107" s="244"/>
    </row>
    <row r="108" spans="3:5" ht="15.75" thickBot="1"/>
    <row r="109" spans="3:5" ht="21.75" customHeight="1" thickBot="1">
      <c r="C109" s="32" t="s">
        <v>146</v>
      </c>
      <c r="D109" s="160" t="s">
        <v>15</v>
      </c>
      <c r="E109" s="32" t="s">
        <v>16</v>
      </c>
    </row>
    <row r="110" spans="3:5" ht="15.75">
      <c r="C110" s="245" t="str">
        <f>C59</f>
        <v>Σύνολο κυκλοφορούντων</v>
      </c>
      <c r="D110" s="246">
        <f>D59</f>
        <v>679000</v>
      </c>
      <c r="E110" s="139">
        <f>E59</f>
        <v>544000</v>
      </c>
    </row>
    <row r="111" spans="3:5" ht="32.25" thickBot="1">
      <c r="C111" s="201" t="s">
        <v>147</v>
      </c>
      <c r="D111" s="247">
        <f>D82</f>
        <v>1757705</v>
      </c>
      <c r="E111" s="142">
        <f>E82</f>
        <v>1762000</v>
      </c>
    </row>
    <row r="112" spans="3:5" ht="32.25" thickBot="1">
      <c r="C112" s="30" t="s">
        <v>148</v>
      </c>
      <c r="D112" s="248">
        <f>D110-D111</f>
        <v>-1078705</v>
      </c>
      <c r="E112" s="249">
        <f>E110-E111</f>
        <v>-1218000</v>
      </c>
    </row>
  </sheetData>
  <mergeCells count="1">
    <mergeCell ref="C36:G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AFB2-BD6D-4735-AE06-667CEAA1CE43}">
  <dimension ref="B2:J36"/>
  <sheetViews>
    <sheetView topLeftCell="A10" workbookViewId="0">
      <selection activeCell="P7" sqref="P7"/>
    </sheetView>
  </sheetViews>
  <sheetFormatPr defaultColWidth="8.7109375" defaultRowHeight="15.75"/>
  <cols>
    <col min="1" max="1" width="8.7109375" style="5"/>
    <col min="2" max="2" width="6.42578125" style="301" customWidth="1"/>
    <col min="3" max="3" width="64.85546875" style="5" customWidth="1"/>
    <col min="4" max="4" width="13.85546875" style="5" customWidth="1"/>
    <col min="5" max="5" width="17.140625" style="193" customWidth="1"/>
    <col min="6" max="6" width="15" style="193" customWidth="1"/>
    <col min="7" max="7" width="8.7109375" style="5"/>
    <col min="8" max="9" width="18.28515625" style="5" customWidth="1"/>
    <col min="10" max="10" width="13.28515625" style="5" customWidth="1"/>
    <col min="11" max="16384" width="8.7109375" style="5"/>
  </cols>
  <sheetData>
    <row r="2" spans="2:10" ht="16.5" thickBot="1"/>
    <row r="3" spans="2:10" ht="21.75" thickBot="1">
      <c r="B3" s="192" t="s">
        <v>345</v>
      </c>
      <c r="C3" s="320" t="s">
        <v>346</v>
      </c>
      <c r="D3" s="32" t="s">
        <v>15</v>
      </c>
      <c r="E3" s="197"/>
      <c r="F3" s="302"/>
    </row>
    <row r="4" spans="2:10">
      <c r="B4" s="303">
        <v>1</v>
      </c>
      <c r="C4" s="319" t="s">
        <v>87</v>
      </c>
      <c r="D4" s="203"/>
      <c r="E4" s="194"/>
      <c r="F4" s="194"/>
    </row>
    <row r="5" spans="2:10">
      <c r="B5" s="304">
        <f>B4+1</f>
        <v>2</v>
      </c>
      <c r="C5" s="159" t="s">
        <v>11</v>
      </c>
      <c r="D5" s="202">
        <f>ΑΝΑΛΥΣΗ!D20</f>
        <v>183500</v>
      </c>
      <c r="E5" s="195"/>
      <c r="F5" s="195"/>
    </row>
    <row r="6" spans="2:10">
      <c r="B6" s="304">
        <f t="shared" ref="B6:B33" si="0">B5+1</f>
        <v>3</v>
      </c>
      <c r="C6" s="318" t="s">
        <v>88</v>
      </c>
      <c r="D6" s="199"/>
      <c r="E6" s="196"/>
      <c r="F6" s="196"/>
    </row>
    <row r="7" spans="2:10">
      <c r="B7" s="304">
        <f t="shared" si="0"/>
        <v>4</v>
      </c>
      <c r="C7" s="159" t="s">
        <v>89</v>
      </c>
      <c r="D7" s="202">
        <f>-ΑΝΑΛΥΣΗ!N47</f>
        <v>130000</v>
      </c>
      <c r="E7" s="195"/>
      <c r="F7" s="195"/>
    </row>
    <row r="8" spans="2:10">
      <c r="B8" s="304">
        <f t="shared" si="0"/>
        <v>5</v>
      </c>
      <c r="C8" s="159" t="s">
        <v>49</v>
      </c>
      <c r="D8" s="296">
        <v>0</v>
      </c>
      <c r="E8" s="305"/>
      <c r="F8" s="305"/>
    </row>
    <row r="9" spans="2:10">
      <c r="B9" s="304">
        <f t="shared" si="0"/>
        <v>6</v>
      </c>
      <c r="C9" s="159" t="s">
        <v>14</v>
      </c>
      <c r="D9" s="296">
        <v>0</v>
      </c>
      <c r="E9" s="305"/>
      <c r="F9" s="305"/>
    </row>
    <row r="10" spans="2:10">
      <c r="B10" s="304">
        <f t="shared" si="0"/>
        <v>7</v>
      </c>
      <c r="C10" s="159" t="s">
        <v>90</v>
      </c>
      <c r="D10" s="202">
        <f>ΑΝΑΛΥΣΗ!D19</f>
        <v>65000</v>
      </c>
      <c r="E10" s="195"/>
      <c r="F10" s="195"/>
    </row>
    <row r="11" spans="2:10" ht="16.5" thickBot="1">
      <c r="B11" s="304">
        <f t="shared" si="0"/>
        <v>8</v>
      </c>
      <c r="C11" s="159"/>
      <c r="D11" s="306">
        <f>SUM(D5:D10)</f>
        <v>378500</v>
      </c>
      <c r="E11" s="305"/>
      <c r="F11" s="305"/>
    </row>
    <row r="12" spans="2:10" ht="16.5" thickBot="1">
      <c r="B12" s="304">
        <f t="shared" si="0"/>
        <v>9</v>
      </c>
      <c r="C12" s="318" t="s">
        <v>91</v>
      </c>
      <c r="D12" s="199"/>
      <c r="E12" s="196"/>
      <c r="F12" s="196"/>
      <c r="H12" s="32" t="s">
        <v>15</v>
      </c>
      <c r="I12" s="32" t="s">
        <v>16</v>
      </c>
      <c r="J12" s="32" t="s">
        <v>131</v>
      </c>
    </row>
    <row r="13" spans="2:10">
      <c r="B13" s="304">
        <f t="shared" si="0"/>
        <v>10</v>
      </c>
      <c r="C13" s="159" t="s">
        <v>92</v>
      </c>
      <c r="D13" s="202">
        <f>-J13</f>
        <v>20000</v>
      </c>
      <c r="E13" s="195"/>
      <c r="F13" s="195"/>
      <c r="H13" s="307">
        <f>ΑΝΑΛΥΣΗ!D52</f>
        <v>190000</v>
      </c>
      <c r="I13" s="307">
        <f>ΑΝΑΛΥΣΗ!E52</f>
        <v>210000</v>
      </c>
      <c r="J13" s="308">
        <f>H13-I13</f>
        <v>-20000</v>
      </c>
    </row>
    <row r="14" spans="2:10">
      <c r="B14" s="304">
        <f t="shared" si="0"/>
        <v>11</v>
      </c>
      <c r="C14" s="159" t="s">
        <v>93</v>
      </c>
      <c r="D14" s="202">
        <f>-J14</f>
        <v>-160000</v>
      </c>
      <c r="E14" s="195"/>
      <c r="F14" s="195"/>
      <c r="H14" s="307">
        <f>ΑΝΑΛΥΣΗ!D55+ΑΝΑΛΥΣΗ!D56</f>
        <v>430000</v>
      </c>
      <c r="I14" s="307">
        <f>ΑΝΑΛΥΣΗ!E55+ΑΝΑΛΥΣΗ!E56</f>
        <v>270000</v>
      </c>
      <c r="J14" s="308">
        <f>H14-I14</f>
        <v>160000</v>
      </c>
    </row>
    <row r="15" spans="2:10">
      <c r="B15" s="304">
        <f t="shared" si="0"/>
        <v>12</v>
      </c>
      <c r="C15" s="159" t="s">
        <v>94</v>
      </c>
      <c r="D15" s="202">
        <f>J15</f>
        <v>-74267.5</v>
      </c>
      <c r="E15" s="195"/>
      <c r="F15" s="195"/>
      <c r="H15" s="307">
        <f>ΑΝΑΛΥΣΗ!D78+ΑΝΑΛΥΣΗ!D79+ΑΝΑΛΥΣΗ!D80+ΑΝΑΛΥΣΗ!D81</f>
        <v>778205</v>
      </c>
      <c r="I15" s="307">
        <f>ΑΝΑΛΥΣΗ!E78+ΑΝΑΛΥΣΗ!E79+ΑΝΑΛΥΣΗ!E80+ΑΝΑΛΥΣΗ!E81</f>
        <v>852472.5</v>
      </c>
      <c r="J15" s="308">
        <f>H15-I15</f>
        <v>-74267.5</v>
      </c>
    </row>
    <row r="16" spans="2:10">
      <c r="B16" s="304">
        <f t="shared" si="0"/>
        <v>13</v>
      </c>
      <c r="C16" s="159"/>
      <c r="D16" s="306">
        <f>SUM(D11:D15)</f>
        <v>164232.5</v>
      </c>
      <c r="E16" s="305"/>
      <c r="F16" s="305"/>
    </row>
    <row r="17" spans="2:10">
      <c r="B17" s="304">
        <f t="shared" si="0"/>
        <v>14</v>
      </c>
      <c r="C17" s="318" t="s">
        <v>95</v>
      </c>
      <c r="D17" s="199"/>
      <c r="E17" s="196"/>
      <c r="F17" s="196"/>
    </row>
    <row r="18" spans="2:10">
      <c r="B18" s="304">
        <f t="shared" si="0"/>
        <v>15</v>
      </c>
      <c r="C18" s="159" t="s">
        <v>96</v>
      </c>
      <c r="D18" s="202">
        <f>-D10</f>
        <v>-65000</v>
      </c>
      <c r="E18" s="195"/>
      <c r="F18" s="195"/>
    </row>
    <row r="19" spans="2:10">
      <c r="B19" s="304">
        <f t="shared" si="0"/>
        <v>16</v>
      </c>
      <c r="C19" s="159" t="s">
        <v>97</v>
      </c>
      <c r="D19" s="202">
        <f>-ΑΝΑΛΥΣΗ!D79</f>
        <v>-42205</v>
      </c>
      <c r="E19" s="195"/>
      <c r="F19" s="195"/>
    </row>
    <row r="20" spans="2:10">
      <c r="B20" s="304">
        <f t="shared" si="0"/>
        <v>17</v>
      </c>
      <c r="C20" s="200" t="s">
        <v>28</v>
      </c>
      <c r="D20" s="309">
        <f>SUM(D16:D19)</f>
        <v>57027.5</v>
      </c>
      <c r="E20" s="310"/>
      <c r="F20" s="311"/>
    </row>
    <row r="21" spans="2:10">
      <c r="B21" s="304">
        <f t="shared" si="0"/>
        <v>18</v>
      </c>
      <c r="C21" s="319" t="s">
        <v>98</v>
      </c>
      <c r="D21" s="198"/>
      <c r="E21" s="194"/>
      <c r="F21" s="194"/>
    </row>
    <row r="22" spans="2:10">
      <c r="B22" s="304">
        <f t="shared" si="0"/>
        <v>19</v>
      </c>
      <c r="C22" s="159" t="s">
        <v>99</v>
      </c>
      <c r="D22" s="296">
        <f>-ΑΝΑΛΥΣΗ!M47</f>
        <v>-32000</v>
      </c>
      <c r="E22" s="305"/>
      <c r="F22" s="195"/>
    </row>
    <row r="23" spans="2:10">
      <c r="B23" s="304">
        <f t="shared" si="0"/>
        <v>20</v>
      </c>
      <c r="C23" s="159" t="s">
        <v>100</v>
      </c>
      <c r="D23" s="296">
        <v>0</v>
      </c>
      <c r="E23" s="305"/>
      <c r="F23" s="305"/>
    </row>
    <row r="24" spans="2:10">
      <c r="B24" s="304">
        <f t="shared" si="0"/>
        <v>21</v>
      </c>
      <c r="C24" s="200" t="s">
        <v>28</v>
      </c>
      <c r="D24" s="312">
        <f>SUM(D22:D23)</f>
        <v>-32000</v>
      </c>
      <c r="E24" s="311"/>
      <c r="F24" s="311"/>
    </row>
    <row r="25" spans="2:10">
      <c r="B25" s="304">
        <f t="shared" si="0"/>
        <v>22</v>
      </c>
      <c r="C25" s="319" t="s">
        <v>101</v>
      </c>
      <c r="D25" s="198"/>
      <c r="E25" s="194"/>
      <c r="F25" s="194"/>
    </row>
    <row r="26" spans="2:10">
      <c r="B26" s="304">
        <f t="shared" si="0"/>
        <v>23</v>
      </c>
      <c r="C26" s="159" t="s">
        <v>102</v>
      </c>
      <c r="D26" s="296">
        <v>0</v>
      </c>
      <c r="E26" s="305"/>
      <c r="F26" s="305"/>
    </row>
    <row r="27" spans="2:10">
      <c r="B27" s="304">
        <f t="shared" si="0"/>
        <v>24</v>
      </c>
      <c r="C27" s="159" t="s">
        <v>103</v>
      </c>
      <c r="D27" s="202">
        <f>ΑΝΑΛΥΣΗ!D73+ΑΝΑΛΥΣΗ!D76+ΑΝΑΛΥΣΗ!D77-ΑΝΑΛΥΣΗ!E73-ΑΝΑΛΥΣΗ!E76-ΑΝΑΛΥΣΗ!E77</f>
        <v>-30027.5</v>
      </c>
      <c r="E27" s="195"/>
      <c r="F27" s="195"/>
      <c r="H27" s="307">
        <f>ΑΝΑΛΥΣΗ!D73+ΑΝΑΛΥΣΗ!D76+ΑΝΑΛΥΣΗ!D77</f>
        <v>1179500</v>
      </c>
      <c r="I27" s="307">
        <f>ΑΝΑΛΥΣΗ!E73+ΑΝΑΛΥΣΗ!E76+ΑΝΑΛΥΣΗ!E77</f>
        <v>1209527.5</v>
      </c>
      <c r="J27" s="308">
        <f>H27-I27</f>
        <v>-30027.5</v>
      </c>
    </row>
    <row r="28" spans="2:10">
      <c r="B28" s="304">
        <f t="shared" si="0"/>
        <v>25</v>
      </c>
      <c r="C28" s="159" t="s">
        <v>104</v>
      </c>
      <c r="D28" s="202">
        <v>0</v>
      </c>
      <c r="E28" s="195"/>
      <c r="F28" s="195"/>
    </row>
    <row r="29" spans="2:10">
      <c r="B29" s="304">
        <f t="shared" si="0"/>
        <v>26</v>
      </c>
      <c r="C29" s="200" t="s">
        <v>28</v>
      </c>
      <c r="D29" s="312">
        <f>SUM(D26:D28)</f>
        <v>-30027.5</v>
      </c>
      <c r="E29" s="311"/>
      <c r="F29" s="311"/>
    </row>
    <row r="30" spans="2:10">
      <c r="B30" s="304">
        <f t="shared" si="0"/>
        <v>27</v>
      </c>
      <c r="C30" s="319" t="s">
        <v>105</v>
      </c>
      <c r="D30" s="198"/>
      <c r="E30" s="194"/>
      <c r="F30" s="194"/>
    </row>
    <row r="31" spans="2:10" ht="31.5">
      <c r="B31" s="304">
        <f t="shared" si="0"/>
        <v>28</v>
      </c>
      <c r="C31" s="159" t="s">
        <v>106</v>
      </c>
      <c r="D31" s="306">
        <f>+D20+D24+D29</f>
        <v>-5000</v>
      </c>
      <c r="E31" s="305"/>
      <c r="F31" s="305"/>
    </row>
    <row r="32" spans="2:10">
      <c r="B32" s="304">
        <f t="shared" si="0"/>
        <v>29</v>
      </c>
      <c r="C32" s="159" t="s">
        <v>107</v>
      </c>
      <c r="D32" s="202">
        <f>ΑΝΑΛΥΣΗ!E57</f>
        <v>64000</v>
      </c>
      <c r="E32" s="195"/>
      <c r="F32" s="195"/>
    </row>
    <row r="33" spans="2:6" ht="16.5" thickBot="1">
      <c r="B33" s="313">
        <f t="shared" si="0"/>
        <v>30</v>
      </c>
      <c r="C33" s="201" t="s">
        <v>108</v>
      </c>
      <c r="D33" s="314">
        <f>D31+D32</f>
        <v>59000</v>
      </c>
      <c r="E33" s="310"/>
      <c r="F33" s="310"/>
    </row>
    <row r="34" spans="2:6" ht="16.5" thickBot="1"/>
    <row r="35" spans="2:6" ht="16.5" thickBot="1">
      <c r="C35" s="119" t="s">
        <v>108</v>
      </c>
      <c r="D35" s="315">
        <f>ΑΝΑΛΥΣΗ!D57</f>
        <v>59000</v>
      </c>
      <c r="E35" s="316"/>
      <c r="F35" s="316"/>
    </row>
    <row r="36" spans="2:6">
      <c r="D36" s="317">
        <f>D33-D35</f>
        <v>0</v>
      </c>
      <c r="E36" s="316"/>
      <c r="F36" s="31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EA2F-2FA9-4B67-9023-6D26F9E04369}">
  <dimension ref="C2:J52"/>
  <sheetViews>
    <sheetView topLeftCell="A28" workbookViewId="0">
      <selection activeCell="H53" sqref="H53"/>
    </sheetView>
  </sheetViews>
  <sheetFormatPr defaultRowHeight="15.75"/>
  <cols>
    <col min="1" max="2" width="9.140625" style="50"/>
    <col min="3" max="3" width="37.28515625" style="5" customWidth="1"/>
    <col min="4" max="4" width="13.85546875" style="50" customWidth="1"/>
    <col min="5" max="5" width="13.28515625" style="50" customWidth="1"/>
    <col min="6" max="6" width="11.140625" style="50" customWidth="1"/>
    <col min="7" max="16384" width="9.140625" style="50"/>
  </cols>
  <sheetData>
    <row r="2" spans="3:6" ht="16.5" thickBot="1"/>
    <row r="3" spans="3:6" ht="19.5" thickBot="1">
      <c r="C3" s="252" t="s">
        <v>129</v>
      </c>
      <c r="D3" s="32" t="s">
        <v>15</v>
      </c>
      <c r="E3" s="32" t="s">
        <v>16</v>
      </c>
      <c r="F3" s="32" t="s">
        <v>131</v>
      </c>
    </row>
    <row r="4" spans="3:6" s="125" customFormat="1">
      <c r="C4" s="206" t="s">
        <v>111</v>
      </c>
      <c r="D4" s="211">
        <v>190000</v>
      </c>
      <c r="E4" s="211">
        <v>120000</v>
      </c>
      <c r="F4" s="253">
        <f>D4-E4</f>
        <v>70000</v>
      </c>
    </row>
    <row r="5" spans="3:6" ht="31.5">
      <c r="C5" s="207" t="s">
        <v>132</v>
      </c>
      <c r="D5" s="212">
        <v>10000</v>
      </c>
      <c r="E5" s="212">
        <v>4000</v>
      </c>
      <c r="F5" s="254">
        <f t="shared" ref="F5:F23" si="0">D5-E5</f>
        <v>6000</v>
      </c>
    </row>
    <row r="6" spans="3:6" s="125" customFormat="1">
      <c r="C6" s="207" t="s">
        <v>112</v>
      </c>
      <c r="D6" s="213"/>
      <c r="E6" s="215"/>
      <c r="F6" s="254"/>
    </row>
    <row r="7" spans="3:6">
      <c r="C7" s="208" t="s">
        <v>113</v>
      </c>
      <c r="D7" s="212">
        <v>16000</v>
      </c>
      <c r="E7" s="212">
        <v>18000</v>
      </c>
      <c r="F7" s="254">
        <f t="shared" si="0"/>
        <v>-2000</v>
      </c>
    </row>
    <row r="8" spans="3:6">
      <c r="C8" s="208" t="s">
        <v>114</v>
      </c>
      <c r="D8" s="212">
        <v>7000</v>
      </c>
      <c r="E8" s="212">
        <v>3000</v>
      </c>
      <c r="F8" s="254">
        <f t="shared" si="0"/>
        <v>4000</v>
      </c>
    </row>
    <row r="9" spans="3:6">
      <c r="C9" s="208" t="s">
        <v>115</v>
      </c>
      <c r="D9" s="212">
        <v>1200</v>
      </c>
      <c r="E9" s="212">
        <v>1000</v>
      </c>
      <c r="F9" s="254">
        <f t="shared" si="0"/>
        <v>200</v>
      </c>
    </row>
    <row r="10" spans="3:6">
      <c r="C10" s="208" t="s">
        <v>116</v>
      </c>
      <c r="D10" s="212">
        <v>4500</v>
      </c>
      <c r="E10" s="212">
        <v>4000</v>
      </c>
      <c r="F10" s="254">
        <f t="shared" si="0"/>
        <v>500</v>
      </c>
    </row>
    <row r="11" spans="3:6">
      <c r="C11" s="208" t="s">
        <v>117</v>
      </c>
      <c r="D11" s="212">
        <v>24000</v>
      </c>
      <c r="E11" s="212">
        <v>24000</v>
      </c>
      <c r="F11" s="254">
        <f t="shared" si="0"/>
        <v>0</v>
      </c>
    </row>
    <row r="12" spans="3:6">
      <c r="C12" s="208" t="s">
        <v>118</v>
      </c>
      <c r="D12" s="212">
        <v>4000</v>
      </c>
      <c r="E12" s="212">
        <v>5000</v>
      </c>
      <c r="F12" s="254">
        <f t="shared" si="0"/>
        <v>-1000</v>
      </c>
    </row>
    <row r="13" spans="3:6">
      <c r="C13" s="208" t="s">
        <v>119</v>
      </c>
      <c r="D13" s="212">
        <v>6500</v>
      </c>
      <c r="E13" s="212">
        <v>7000</v>
      </c>
      <c r="F13" s="254">
        <f t="shared" si="0"/>
        <v>-500</v>
      </c>
    </row>
    <row r="14" spans="3:6">
      <c r="C14" s="208" t="s">
        <v>120</v>
      </c>
      <c r="D14" s="212">
        <v>2800</v>
      </c>
      <c r="E14" s="212">
        <v>4000</v>
      </c>
      <c r="F14" s="254">
        <f t="shared" si="0"/>
        <v>-1200</v>
      </c>
    </row>
    <row r="15" spans="3:6">
      <c r="C15" s="208" t="s">
        <v>121</v>
      </c>
      <c r="D15" s="212">
        <v>17000</v>
      </c>
      <c r="E15" s="212">
        <v>7000</v>
      </c>
      <c r="F15" s="254">
        <f t="shared" si="0"/>
        <v>10000</v>
      </c>
    </row>
    <row r="16" spans="3:6">
      <c r="C16" s="208" t="s">
        <v>122</v>
      </c>
      <c r="D16" s="212">
        <v>10000</v>
      </c>
      <c r="E16" s="212">
        <v>40000</v>
      </c>
      <c r="F16" s="254">
        <f t="shared" si="0"/>
        <v>-30000</v>
      </c>
    </row>
    <row r="17" spans="3:10" ht="33" customHeight="1">
      <c r="C17" s="208" t="s">
        <v>123</v>
      </c>
      <c r="D17" s="212">
        <v>4000</v>
      </c>
      <c r="E17" s="212">
        <v>5000</v>
      </c>
      <c r="F17" s="254">
        <f t="shared" si="0"/>
        <v>-1000</v>
      </c>
    </row>
    <row r="18" spans="3:10">
      <c r="C18" s="208" t="s">
        <v>124</v>
      </c>
      <c r="D18" s="212">
        <v>3000</v>
      </c>
      <c r="E18" s="212">
        <v>2000</v>
      </c>
      <c r="F18" s="254">
        <f t="shared" si="0"/>
        <v>1000</v>
      </c>
    </row>
    <row r="19" spans="3:10" s="125" customFormat="1" ht="31.5">
      <c r="C19" s="207" t="s">
        <v>125</v>
      </c>
      <c r="D19" s="213"/>
      <c r="E19" s="215"/>
      <c r="F19" s="254"/>
    </row>
    <row r="20" spans="3:10">
      <c r="C20" s="208" t="s">
        <v>126</v>
      </c>
      <c r="D20" s="213">
        <f>D31</f>
        <v>65000</v>
      </c>
      <c r="E20" s="213">
        <f>E31</f>
        <v>55000</v>
      </c>
      <c r="F20" s="254">
        <f t="shared" si="0"/>
        <v>10000</v>
      </c>
    </row>
    <row r="21" spans="3:10" s="125" customFormat="1">
      <c r="C21" s="207" t="s">
        <v>127</v>
      </c>
      <c r="D21" s="213">
        <f>-ΑΝΑΛΥΣΗ!N47</f>
        <v>130000</v>
      </c>
      <c r="E21" s="213">
        <f>-ΑΝΑΛΥΣΗ!N48</f>
        <v>120000</v>
      </c>
      <c r="F21" s="254">
        <f t="shared" si="0"/>
        <v>10000</v>
      </c>
    </row>
    <row r="22" spans="3:10">
      <c r="C22" s="207" t="s">
        <v>133</v>
      </c>
      <c r="D22" s="212"/>
      <c r="E22" s="216"/>
      <c r="F22" s="254"/>
    </row>
    <row r="23" spans="3:10" ht="32.25" thickBot="1">
      <c r="C23" s="209" t="s">
        <v>128</v>
      </c>
      <c r="D23" s="214">
        <v>5000</v>
      </c>
      <c r="E23" s="214">
        <v>7000</v>
      </c>
      <c r="F23" s="255">
        <f t="shared" si="0"/>
        <v>-2000</v>
      </c>
    </row>
    <row r="24" spans="3:10" ht="22.5" customHeight="1" thickBot="1">
      <c r="C24" s="258" t="s">
        <v>134</v>
      </c>
      <c r="D24" s="257">
        <f>SUM(D4:D23)</f>
        <v>500000</v>
      </c>
      <c r="E24" s="210">
        <f>SUM(E4:E23)</f>
        <v>426000</v>
      </c>
      <c r="F24" s="256">
        <f>SUM(F4:F23)</f>
        <v>74000</v>
      </c>
    </row>
    <row r="25" spans="3:10">
      <c r="C25" s="127"/>
      <c r="D25" s="126"/>
      <c r="E25" s="126"/>
      <c r="F25" s="126"/>
    </row>
    <row r="26" spans="3:10" ht="16.5" thickBot="1">
      <c r="J26"/>
    </row>
    <row r="27" spans="3:10" ht="38.25" thickBot="1">
      <c r="C27" s="129" t="s">
        <v>130</v>
      </c>
      <c r="D27" s="32" t="s">
        <v>15</v>
      </c>
      <c r="E27" s="32" t="s">
        <v>16</v>
      </c>
      <c r="F27" s="32" t="s">
        <v>131</v>
      </c>
    </row>
    <row r="28" spans="3:10">
      <c r="C28" s="217" t="s">
        <v>4</v>
      </c>
      <c r="D28" s="219">
        <f>ΑΝΑΛΥΣΗ!D12</f>
        <v>180000</v>
      </c>
      <c r="E28" s="219">
        <f>ΑΝΑΛΥΣΗ!E12</f>
        <v>170000</v>
      </c>
      <c r="F28" s="221">
        <f>D28-E28</f>
        <v>10000</v>
      </c>
    </row>
    <row r="29" spans="3:10">
      <c r="C29" s="218" t="s">
        <v>5</v>
      </c>
      <c r="D29" s="220">
        <f>ΑΝΑΛΥΣΗ!D13</f>
        <v>240000</v>
      </c>
      <c r="E29" s="220">
        <f>ΑΝΑΛΥΣΗ!E13</f>
        <v>190000</v>
      </c>
      <c r="F29" s="212">
        <f t="shared" ref="F29:F31" si="1">D29-E29</f>
        <v>50000</v>
      </c>
    </row>
    <row r="30" spans="3:10">
      <c r="C30" s="218" t="s">
        <v>6</v>
      </c>
      <c r="D30" s="220">
        <f>ΑΝΑΛΥΣΗ!D15</f>
        <v>15000</v>
      </c>
      <c r="E30" s="220">
        <f>ΑΝΑΛΥΣΗ!E15</f>
        <v>11000</v>
      </c>
      <c r="F30" s="212">
        <f t="shared" si="1"/>
        <v>4000</v>
      </c>
    </row>
    <row r="31" spans="3:10" ht="16.5" thickBot="1">
      <c r="C31" s="224" t="s">
        <v>10</v>
      </c>
      <c r="D31" s="225">
        <f>ΑΝΑΛΥΣΗ!D19</f>
        <v>65000</v>
      </c>
      <c r="E31" s="225">
        <f>ΑΝΑΛΥΣΗ!E19</f>
        <v>55000</v>
      </c>
      <c r="F31" s="214">
        <f t="shared" si="1"/>
        <v>10000</v>
      </c>
    </row>
    <row r="32" spans="3:10" ht="16.5" thickBot="1">
      <c r="C32" s="222" t="s">
        <v>134</v>
      </c>
      <c r="D32" s="223">
        <f>SUM(D28:D31)</f>
        <v>500000</v>
      </c>
      <c r="E32" s="223">
        <f>SUM(E28:E31)</f>
        <v>426000</v>
      </c>
      <c r="F32" s="223">
        <f>SUM(F28:F31)</f>
        <v>74000</v>
      </c>
    </row>
    <row r="33" spans="3:9" ht="16.5" thickBot="1">
      <c r="C33" s="50"/>
    </row>
    <row r="34" spans="3:9" ht="16.5" thickBot="1">
      <c r="C34" s="30" t="s">
        <v>22</v>
      </c>
      <c r="D34" s="31">
        <f>D24-D32</f>
        <v>0</v>
      </c>
      <c r="E34" s="31">
        <f>E24-E32</f>
        <v>0</v>
      </c>
      <c r="F34" s="31">
        <f>F24-F32</f>
        <v>0</v>
      </c>
    </row>
    <row r="36" spans="3:9" ht="16.5" thickBot="1"/>
    <row r="37" spans="3:9" ht="38.25" thickBot="1">
      <c r="C37" s="251" t="s">
        <v>151</v>
      </c>
      <c r="D37" s="32" t="s">
        <v>15</v>
      </c>
      <c r="E37" s="32" t="s">
        <v>16</v>
      </c>
      <c r="I37" s="161"/>
    </row>
    <row r="38" spans="3:9">
      <c r="C38" s="226" t="s">
        <v>152</v>
      </c>
      <c r="D38" s="227">
        <f>D24</f>
        <v>500000</v>
      </c>
      <c r="E38" s="228">
        <f>E24</f>
        <v>426000</v>
      </c>
    </row>
    <row r="39" spans="3:9">
      <c r="C39" s="205" t="s">
        <v>155</v>
      </c>
      <c r="D39" s="128">
        <f>-(ΑΝΑΛΥΣΗ!D10+ΑΝΑΛΥΣΗ!D16+ΑΝΑΛΥΣΗ!D18)</f>
        <v>-83500</v>
      </c>
      <c r="E39" s="204">
        <f>-(ΑΝΑΛΥΣΗ!E10+ΑΝΑΛΥΣΗ!E16+ΑΝΑΛΥΣΗ!E18)</f>
        <v>-129890</v>
      </c>
    </row>
    <row r="40" spans="3:9" ht="16.5" thickBot="1">
      <c r="C40" s="229" t="s">
        <v>153</v>
      </c>
      <c r="D40" s="230">
        <f>ΑΝΑΛΥΣΗ!D9</f>
        <v>0.27272727272727271</v>
      </c>
      <c r="E40" s="231">
        <f>ΑΝΑΛΥΣΗ!E9</f>
        <v>0.22083333333333333</v>
      </c>
    </row>
    <row r="41" spans="3:9" ht="24" customHeight="1" thickBot="1">
      <c r="C41" s="264" t="s">
        <v>154</v>
      </c>
      <c r="D41" s="268">
        <f>(D38+D39)/D40</f>
        <v>1527166.6666666667</v>
      </c>
      <c r="E41" s="267">
        <f>(E38+E39)/E40</f>
        <v>1340875.4716981133</v>
      </c>
    </row>
    <row r="42" spans="3:9" ht="24" customHeight="1">
      <c r="C42" s="265" t="s">
        <v>84</v>
      </c>
      <c r="D42" s="269">
        <f>ΑΝΑΛΥΣΗ!D6</f>
        <v>2200000</v>
      </c>
      <c r="E42" s="269">
        <f>ΑΝΑΛΥΣΗ!E6</f>
        <v>2400000</v>
      </c>
    </row>
    <row r="43" spans="3:9" ht="24" customHeight="1" thickBot="1">
      <c r="C43" s="266" t="s">
        <v>355</v>
      </c>
      <c r="D43" s="223">
        <f>D42-D41</f>
        <v>672833.33333333326</v>
      </c>
      <c r="E43" s="223">
        <f>E42-E41</f>
        <v>1059124.5283018867</v>
      </c>
    </row>
    <row r="44" spans="3:9" ht="16.5" thickBot="1"/>
    <row r="45" spans="3:9" ht="16.5" thickBot="1">
      <c r="C45" s="259" t="s">
        <v>22</v>
      </c>
    </row>
    <row r="46" spans="3:9">
      <c r="C46" s="260" t="str">
        <f>ΑΝΑΛΥΣΗ!C8</f>
        <v>Μικτό αποτέλεσμα</v>
      </c>
      <c r="D46" s="221">
        <f>ΑΝΑΛΥΣΗ!D8</f>
        <v>600000</v>
      </c>
      <c r="E46" s="221">
        <f>ΑΝΑΛΥΣΗ!E8</f>
        <v>530000</v>
      </c>
    </row>
    <row r="47" spans="3:9">
      <c r="C47" s="261" t="str">
        <f>ΑΝΑΛΥΣΗ!C20</f>
        <v>Αποτέλεσμα προ φόρων</v>
      </c>
      <c r="D47" s="212">
        <f>ΑΝΑΛΥΣΗ!D20</f>
        <v>183500</v>
      </c>
      <c r="E47" s="212">
        <f>ΑΝΑΛΥΣΗ!E20</f>
        <v>233890</v>
      </c>
    </row>
    <row r="48" spans="3:9">
      <c r="C48" s="208" t="s">
        <v>156</v>
      </c>
      <c r="D48" s="213">
        <f>D46-D47</f>
        <v>416500</v>
      </c>
      <c r="E48" s="213">
        <f>E46-E47</f>
        <v>296110</v>
      </c>
    </row>
    <row r="49" spans="3:5" ht="16.5" thickBot="1">
      <c r="C49" s="209" t="s">
        <v>153</v>
      </c>
      <c r="D49" s="263">
        <f>D40</f>
        <v>0.27272727272727271</v>
      </c>
      <c r="E49" s="263">
        <f>E40</f>
        <v>0.22083333333333333</v>
      </c>
    </row>
    <row r="50" spans="3:5" ht="16.5" thickBot="1">
      <c r="C50" s="262"/>
      <c r="D50" s="223">
        <f>D48/D49</f>
        <v>1527166.6666666667</v>
      </c>
      <c r="E50" s="223">
        <f>E48/E49</f>
        <v>1340875.4716981133</v>
      </c>
    </row>
    <row r="51" spans="3:5" ht="16.5" thickBot="1"/>
    <row r="52" spans="3:5" ht="16.5" thickBot="1">
      <c r="C52" s="30" t="s">
        <v>22</v>
      </c>
      <c r="D52" s="31">
        <f>D41-D50</f>
        <v>0</v>
      </c>
      <c r="E52" s="31">
        <f>E41-E50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2B346-80DE-434C-B4FF-C9B854A3BB6B}">
  <dimension ref="B2:K30"/>
  <sheetViews>
    <sheetView topLeftCell="A19" workbookViewId="0">
      <selection activeCell="D45" sqref="D45"/>
    </sheetView>
  </sheetViews>
  <sheetFormatPr defaultColWidth="8.7109375" defaultRowHeight="15"/>
  <cols>
    <col min="1" max="1" width="8.7109375" style="6"/>
    <col min="2" max="2" width="31.28515625" style="6" customWidth="1"/>
    <col min="3" max="3" width="9.5703125" style="6" customWidth="1"/>
    <col min="4" max="4" width="13.140625" style="6" customWidth="1"/>
    <col min="5" max="5" width="9.42578125" style="6" customWidth="1"/>
    <col min="6" max="6" width="8.7109375" style="6"/>
    <col min="7" max="7" width="15.42578125" style="6" customWidth="1"/>
    <col min="8" max="9" width="13.140625" style="6" customWidth="1"/>
    <col min="10" max="10" width="23.85546875" style="6" customWidth="1"/>
    <col min="11" max="11" width="13.140625" style="6" customWidth="1"/>
    <col min="12" max="16384" width="8.7109375" style="6"/>
  </cols>
  <sheetData>
    <row r="2" spans="2:8" ht="15.75" thickBot="1"/>
    <row r="3" spans="2:8" ht="16.5" thickBot="1">
      <c r="B3" s="110" t="s">
        <v>73</v>
      </c>
      <c r="C3" s="111"/>
      <c r="D3" s="32" t="s">
        <v>15</v>
      </c>
      <c r="E3" s="32" t="s">
        <v>16</v>
      </c>
      <c r="G3" s="32" t="s">
        <v>15</v>
      </c>
      <c r="H3" s="135" t="s">
        <v>16</v>
      </c>
    </row>
    <row r="4" spans="2:8" ht="16.5" thickBot="1">
      <c r="B4" s="112" t="s">
        <v>74</v>
      </c>
      <c r="C4" s="324" t="s">
        <v>75</v>
      </c>
      <c r="D4" s="113">
        <f>G4/G5</f>
        <v>0.28869047619047616</v>
      </c>
      <c r="E4" s="113">
        <f>H4/H5</f>
        <v>0.23498920086393088</v>
      </c>
      <c r="G4" s="148">
        <f>ΑΝΑΛΥΣΗ!D59</f>
        <v>679000</v>
      </c>
      <c r="H4" s="146">
        <f>ΑΝΑΛΥΣΗ!E59</f>
        <v>544000</v>
      </c>
    </row>
    <row r="5" spans="2:8" ht="16.5" thickBot="1">
      <c r="B5" s="114" t="s">
        <v>41</v>
      </c>
      <c r="C5" s="325"/>
      <c r="D5" s="115"/>
      <c r="E5" s="115"/>
      <c r="G5" s="149">
        <f>ΑΝΑΛΥΣΗ!D60</f>
        <v>2352000</v>
      </c>
      <c r="H5" s="147">
        <f>ΑΝΑΛΥΣΗ!E60</f>
        <v>2315000</v>
      </c>
    </row>
    <row r="6" spans="2:8" ht="16.5" thickBot="1">
      <c r="B6" s="112" t="s">
        <v>76</v>
      </c>
      <c r="C6" s="326" t="s">
        <v>75</v>
      </c>
      <c r="D6" s="116">
        <f>G6/G7</f>
        <v>0.23568141063956963</v>
      </c>
      <c r="E6" s="116">
        <f>H6/H7</f>
        <v>0.14285714285714285</v>
      </c>
      <c r="G6" s="148">
        <f>ΑΝΑΛΥΣΗ!D71</f>
        <v>394295</v>
      </c>
      <c r="H6" s="146">
        <f>ΑΝΑΛΥΣΗ!E71</f>
        <v>253000</v>
      </c>
    </row>
    <row r="7" spans="2:8" ht="16.5" thickBot="1">
      <c r="B7" s="114" t="s">
        <v>77</v>
      </c>
      <c r="C7" s="325"/>
      <c r="D7" s="115"/>
      <c r="E7" s="115"/>
      <c r="G7" s="149">
        <f>ΑΝΑΛΥΣΗ!D49</f>
        <v>1673000</v>
      </c>
      <c r="H7" s="147">
        <f>ΑΝΑΛΥΣΗ!E49</f>
        <v>1771000</v>
      </c>
    </row>
    <row r="8" spans="2:8" ht="32.25" thickBot="1">
      <c r="B8" s="112" t="s">
        <v>356</v>
      </c>
      <c r="C8" s="326" t="s">
        <v>75</v>
      </c>
      <c r="D8" s="116">
        <f>G8/G9</f>
        <v>0.35522713687985652</v>
      </c>
      <c r="E8" s="116">
        <f>H8/H9</f>
        <v>0.31225296442687744</v>
      </c>
      <c r="G8" s="300">
        <f>ΑΝΑΛΥΣΗ!D71+ΑΝΑΛΥΣΗ!D73</f>
        <v>594295</v>
      </c>
      <c r="H8" s="300">
        <f>ΑΝΑΛΥΣΗ!E71+ΑΝΑΛΥΣΗ!E73</f>
        <v>553000</v>
      </c>
    </row>
    <row r="9" spans="2:8" ht="16.5" thickBot="1">
      <c r="B9" s="114" t="s">
        <v>77</v>
      </c>
      <c r="C9" s="325"/>
      <c r="D9" s="115"/>
      <c r="E9" s="115"/>
      <c r="G9" s="300">
        <f>G7</f>
        <v>1673000</v>
      </c>
      <c r="H9" s="300">
        <f>H7</f>
        <v>1771000</v>
      </c>
    </row>
    <row r="10" spans="2:8" ht="16.5" thickBot="1">
      <c r="B10" s="112" t="s">
        <v>78</v>
      </c>
      <c r="C10" s="326" t="s">
        <v>75</v>
      </c>
      <c r="D10" s="116">
        <f>G10/G11</f>
        <v>0.3862991798965128</v>
      </c>
      <c r="E10" s="116">
        <f>H10/H11</f>
        <v>0.30874006810442678</v>
      </c>
      <c r="G10" s="148">
        <f>ΑΝΑΛΥΣΗ!D59</f>
        <v>679000</v>
      </c>
      <c r="H10" s="146">
        <f>ΑΝΑΛΥΣΗ!E59</f>
        <v>544000</v>
      </c>
    </row>
    <row r="11" spans="2:8" ht="16.5" thickBot="1">
      <c r="B11" s="114" t="s">
        <v>52</v>
      </c>
      <c r="C11" s="327"/>
      <c r="D11" s="115"/>
      <c r="E11" s="115"/>
      <c r="G11" s="149">
        <f>ΑΝΑΛΥΣΗ!D82</f>
        <v>1757705</v>
      </c>
      <c r="H11" s="147">
        <f>ΑΝΑΛΥΣΗ!E82</f>
        <v>1762000</v>
      </c>
    </row>
    <row r="12" spans="2:8" ht="10.5" customHeight="1" thickBot="1"/>
    <row r="13" spans="2:8" ht="32.25" thickBot="1">
      <c r="B13" s="110" t="s">
        <v>79</v>
      </c>
      <c r="C13" s="111"/>
      <c r="D13" s="32" t="s">
        <v>15</v>
      </c>
      <c r="E13" s="32" t="s">
        <v>16</v>
      </c>
    </row>
    <row r="14" spans="2:8" ht="32.25" thickBot="1">
      <c r="B14" s="112" t="s">
        <v>80</v>
      </c>
      <c r="C14" s="324" t="s">
        <v>75</v>
      </c>
      <c r="D14" s="113">
        <f>G14/G15</f>
        <v>8.3409090909090905E-2</v>
      </c>
      <c r="E14" s="113">
        <f>H14/H15</f>
        <v>9.7454166666666661E-2</v>
      </c>
      <c r="G14" s="148">
        <f>ΑΝΑΛΥΣΗ!D20</f>
        <v>183500</v>
      </c>
      <c r="H14" s="146">
        <f>ΑΝΑΛΥΣΗ!E20</f>
        <v>233890</v>
      </c>
    </row>
    <row r="15" spans="2:8" ht="32.25" thickBot="1">
      <c r="B15" s="114" t="s">
        <v>81</v>
      </c>
      <c r="C15" s="325"/>
      <c r="D15" s="115"/>
      <c r="E15" s="115"/>
      <c r="G15" s="149">
        <f>ΑΝΑΛΥΣΗ!D6</f>
        <v>2200000</v>
      </c>
      <c r="H15" s="147">
        <f>ΑΝΑΛΥΣΗ!E6</f>
        <v>2400000</v>
      </c>
    </row>
    <row r="16" spans="2:8" ht="32.25" thickBot="1">
      <c r="B16" s="112" t="s">
        <v>80</v>
      </c>
      <c r="C16" s="326" t="s">
        <v>75</v>
      </c>
      <c r="D16" s="116">
        <f>G16/G17</f>
        <v>0.46538759050964379</v>
      </c>
      <c r="E16" s="116">
        <f>H16/H17</f>
        <v>0.92446640316205531</v>
      </c>
      <c r="G16" s="148">
        <f>ΑΝΑΛΥΣΗ!D20</f>
        <v>183500</v>
      </c>
      <c r="H16" s="146">
        <f>ΑΝΑΛΥΣΗ!E20</f>
        <v>233890</v>
      </c>
    </row>
    <row r="17" spans="2:11" ht="16.5" thickBot="1">
      <c r="B17" s="114" t="s">
        <v>82</v>
      </c>
      <c r="C17" s="325"/>
      <c r="D17" s="115"/>
      <c r="E17" s="115"/>
      <c r="G17" s="149">
        <f>ΑΝΑΛΥΣΗ!D71</f>
        <v>394295</v>
      </c>
      <c r="H17" s="147">
        <f>ΑΝΑΛΥΣΗ!E71</f>
        <v>253000</v>
      </c>
    </row>
    <row r="18" spans="2:11" ht="32.25" thickBot="1">
      <c r="B18" s="112" t="s">
        <v>83</v>
      </c>
      <c r="C18" s="326" t="s">
        <v>75</v>
      </c>
      <c r="D18" s="116">
        <f>G18/G19</f>
        <v>0.27272727272727271</v>
      </c>
      <c r="E18" s="116">
        <f>H18/H19</f>
        <v>0.22083333333333333</v>
      </c>
      <c r="G18" s="148">
        <f>ΑΝΑΛΥΣΗ!D8</f>
        <v>600000</v>
      </c>
      <c r="H18" s="146">
        <f>ΑΝΑΛΥΣΗ!E8</f>
        <v>530000</v>
      </c>
    </row>
    <row r="19" spans="2:11" ht="16.5" thickBot="1">
      <c r="B19" s="114" t="s">
        <v>84</v>
      </c>
      <c r="C19" s="327"/>
      <c r="D19" s="115"/>
      <c r="E19" s="115"/>
      <c r="G19" s="149">
        <f>ΑΝΑΛΥΣΗ!D6</f>
        <v>2200000</v>
      </c>
      <c r="H19" s="147">
        <f>ΑΝΑΛΥΣΗ!E6</f>
        <v>2400000</v>
      </c>
    </row>
    <row r="20" spans="2:11" ht="9.75" customHeight="1" thickBot="1"/>
    <row r="21" spans="2:11" ht="16.5" thickBot="1">
      <c r="B21" s="110" t="s">
        <v>85</v>
      </c>
      <c r="C21" s="111"/>
      <c r="D21" s="32" t="s">
        <v>15</v>
      </c>
      <c r="E21" s="32" t="s">
        <v>16</v>
      </c>
    </row>
    <row r="22" spans="2:11" ht="16.5" thickBot="1">
      <c r="B22" s="112" t="s">
        <v>145</v>
      </c>
      <c r="C22" s="324" t="s">
        <v>86</v>
      </c>
      <c r="D22" s="117">
        <f>(G22/G23)*365</f>
        <v>118.105336519315</v>
      </c>
      <c r="E22" s="117">
        <f>(H22/H23)*365</f>
        <v>110.77870274020118</v>
      </c>
      <c r="G22" s="148">
        <f>ΑΝΑΛΥΣΗ!D78</f>
        <v>650000</v>
      </c>
      <c r="H22" s="146">
        <f>ΑΝΑΛΥΣΗ!E78</f>
        <v>700000</v>
      </c>
    </row>
    <row r="23" spans="2:11" ht="32.25" thickBot="1">
      <c r="B23" s="114" t="s">
        <v>347</v>
      </c>
      <c r="C23" s="325"/>
      <c r="D23" s="115"/>
      <c r="E23" s="115"/>
      <c r="G23" s="149">
        <f>(ΑΝΑΛΥΣΗ!D7-ΑΝΑΛΥΣΗ!D52+ΑΝΑΛΥΣΗ!E52)*1.24</f>
        <v>2008800</v>
      </c>
      <c r="H23" s="147">
        <f>(ΑΝΑΛΥΣΗ!E7-ΑΝΑΛΥΣΗ!E52+200000)*1.24</f>
        <v>2306400</v>
      </c>
    </row>
    <row r="24" spans="2:11" ht="16.5" thickBot="1">
      <c r="B24" s="112" t="s">
        <v>144</v>
      </c>
      <c r="C24" s="324" t="s">
        <v>86</v>
      </c>
      <c r="D24" s="117">
        <f>(G24/G25)*365</f>
        <v>41.477272727272727</v>
      </c>
      <c r="E24" s="117">
        <f>(H24/H25)*365</f>
        <v>26.982526881720432</v>
      </c>
      <c r="G24" s="148">
        <f>ΑΝΑΛΥΣΗ!D55</f>
        <v>310000</v>
      </c>
      <c r="H24" s="146">
        <f>ΑΝΑΛΥΣΗ!E55</f>
        <v>220000</v>
      </c>
      <c r="J24" s="118"/>
    </row>
    <row r="25" spans="2:11" ht="16.5" thickBot="1">
      <c r="B25" s="114" t="s">
        <v>143</v>
      </c>
      <c r="C25" s="325"/>
      <c r="D25" s="115"/>
      <c r="E25" s="115"/>
      <c r="G25" s="149">
        <f>ΑΝΑΛΥΣΗ!D6*1.24</f>
        <v>2728000</v>
      </c>
      <c r="H25" s="147">
        <f>ΑΝΑΛΥΣΗ!E6*1.24</f>
        <v>2976000</v>
      </c>
    </row>
    <row r="26" spans="2:11" ht="15.75" thickBot="1"/>
    <row r="27" spans="2:11" ht="30.75" thickBot="1">
      <c r="G27" s="232" t="s">
        <v>348</v>
      </c>
      <c r="H27" s="233">
        <v>200000</v>
      </c>
      <c r="I27" s="7"/>
    </row>
    <row r="28" spans="2:11">
      <c r="G28" s="7"/>
      <c r="I28" s="7"/>
      <c r="J28" s="151"/>
      <c r="K28" s="328"/>
    </row>
    <row r="29" spans="2:11">
      <c r="J29" s="150"/>
      <c r="K29" s="328"/>
    </row>
    <row r="30" spans="2:11">
      <c r="H30" s="4"/>
      <c r="I30" s="4"/>
      <c r="J30" s="4"/>
    </row>
  </sheetData>
  <mergeCells count="10">
    <mergeCell ref="C16:C17"/>
    <mergeCell ref="C18:C19"/>
    <mergeCell ref="C22:C23"/>
    <mergeCell ref="K28:K29"/>
    <mergeCell ref="C24:C25"/>
    <mergeCell ref="C4:C5"/>
    <mergeCell ref="C6:C7"/>
    <mergeCell ref="C10:C11"/>
    <mergeCell ref="C14:C15"/>
    <mergeCell ref="C8:C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9CD34-D681-4288-84BC-EA812A5327B4}">
  <dimension ref="B1:AI3314"/>
  <sheetViews>
    <sheetView topLeftCell="B1" zoomScale="142" zoomScaleNormal="142" workbookViewId="0">
      <selection activeCell="AD109" sqref="AD109"/>
    </sheetView>
  </sheetViews>
  <sheetFormatPr defaultColWidth="8" defaultRowHeight="11.25" customHeight="1" outlineLevelRow="1"/>
  <cols>
    <col min="1" max="1" width="8" style="165"/>
    <col min="2" max="16" width="2" style="165" customWidth="1"/>
    <col min="17" max="17" width="8.42578125" style="165" customWidth="1"/>
    <col min="18" max="24" width="2" style="165" customWidth="1"/>
    <col min="25" max="25" width="5.42578125" style="165" customWidth="1"/>
    <col min="26" max="31" width="2" style="165" customWidth="1"/>
    <col min="32" max="32" width="6.140625" style="165" customWidth="1"/>
    <col min="33" max="33" width="10.140625" style="165" customWidth="1"/>
    <col min="34" max="34" width="15.140625" style="166" customWidth="1"/>
    <col min="35" max="35" width="14.85546875" style="167" customWidth="1"/>
    <col min="36" max="16384" width="8" style="165"/>
  </cols>
  <sheetData>
    <row r="1" spans="2:35" ht="10.9" customHeight="1">
      <c r="B1" s="162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329" t="s">
        <v>159</v>
      </c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163"/>
      <c r="AA1" s="163"/>
      <c r="AB1" s="163"/>
      <c r="AC1" s="163"/>
      <c r="AD1" s="163"/>
      <c r="AE1" s="163"/>
      <c r="AF1" s="164"/>
    </row>
    <row r="2" spans="2:35" ht="10.9" customHeight="1">
      <c r="B2" s="168"/>
      <c r="M2" s="331"/>
      <c r="N2" s="331"/>
      <c r="O2" s="331"/>
      <c r="P2" s="331"/>
      <c r="Q2" s="331"/>
      <c r="R2" s="331"/>
      <c r="S2" s="331"/>
      <c r="T2" s="331"/>
      <c r="U2" s="331"/>
      <c r="V2" s="331"/>
      <c r="W2" s="331"/>
      <c r="X2" s="331"/>
      <c r="Y2" s="331"/>
      <c r="AF2" s="169"/>
    </row>
    <row r="3" spans="2:35" ht="10.9" customHeight="1">
      <c r="B3" s="168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  <c r="X3" s="331"/>
      <c r="Y3" s="331"/>
      <c r="AF3" s="169"/>
    </row>
    <row r="4" spans="2:35" ht="10.9" customHeight="1">
      <c r="B4" s="168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332"/>
      <c r="AA4" s="332"/>
      <c r="AB4" s="332"/>
      <c r="AC4" s="333" t="s">
        <v>160</v>
      </c>
      <c r="AD4" s="333"/>
      <c r="AE4" s="334">
        <f>[1]ΠΑΡΑΜΕΤΡΟΙ!E6</f>
        <v>0</v>
      </c>
      <c r="AF4" s="335"/>
    </row>
    <row r="5" spans="2:35" ht="10.9" customHeight="1">
      <c r="B5" s="168"/>
      <c r="N5" s="171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336"/>
      <c r="AA5" s="336"/>
      <c r="AB5" s="336"/>
      <c r="AC5" s="336"/>
      <c r="AD5" s="336"/>
      <c r="AE5" s="336"/>
      <c r="AF5" s="337"/>
    </row>
    <row r="6" spans="2:35" ht="10.9" customHeight="1">
      <c r="B6" s="168"/>
      <c r="N6" s="171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336"/>
      <c r="AA6" s="336"/>
      <c r="AB6" s="336"/>
      <c r="AC6" s="336"/>
      <c r="AD6" s="336"/>
      <c r="AE6" s="336"/>
      <c r="AF6" s="337"/>
    </row>
    <row r="7" spans="2:35" ht="10.9" customHeight="1">
      <c r="AF7" s="173" t="s">
        <v>176</v>
      </c>
    </row>
    <row r="8" spans="2:35" ht="13.5" customHeight="1">
      <c r="B8" s="350" t="s">
        <v>177</v>
      </c>
      <c r="C8" s="351"/>
      <c r="D8" s="351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51"/>
      <c r="S8" s="351"/>
      <c r="T8" s="351"/>
      <c r="U8" s="351"/>
      <c r="V8" s="351"/>
      <c r="W8" s="351"/>
      <c r="X8" s="351"/>
      <c r="Y8" s="351"/>
      <c r="Z8" s="351"/>
      <c r="AA8" s="351"/>
      <c r="AB8" s="351"/>
      <c r="AC8" s="351"/>
      <c r="AD8" s="351"/>
      <c r="AE8" s="351"/>
      <c r="AF8" s="351"/>
    </row>
    <row r="9" spans="2:35" ht="6.95" customHeight="1">
      <c r="B9" s="352"/>
      <c r="C9" s="355"/>
      <c r="D9" s="356"/>
      <c r="E9" s="356"/>
      <c r="F9" s="356"/>
      <c r="G9" s="356"/>
      <c r="H9" s="356"/>
      <c r="I9" s="356"/>
      <c r="J9" s="356"/>
      <c r="K9" s="356"/>
      <c r="L9" s="356"/>
      <c r="M9" s="356"/>
      <c r="N9" s="356"/>
      <c r="O9" s="356"/>
      <c r="P9" s="356"/>
      <c r="Q9" s="356"/>
      <c r="R9" s="357"/>
      <c r="S9" s="364" t="s">
        <v>171</v>
      </c>
      <c r="T9" s="364"/>
      <c r="U9" s="365"/>
      <c r="V9" s="365"/>
      <c r="W9" s="365"/>
      <c r="X9" s="365"/>
      <c r="Y9" s="365"/>
      <c r="Z9" s="364" t="s">
        <v>28</v>
      </c>
      <c r="AA9" s="364"/>
      <c r="AB9" s="365"/>
      <c r="AC9" s="365"/>
      <c r="AD9" s="365"/>
      <c r="AE9" s="365"/>
      <c r="AF9" s="365"/>
    </row>
    <row r="10" spans="2:35" ht="6.95" customHeight="1">
      <c r="B10" s="353"/>
      <c r="C10" s="358"/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59"/>
      <c r="P10" s="359"/>
      <c r="Q10" s="359"/>
      <c r="R10" s="360"/>
      <c r="S10" s="364"/>
      <c r="T10" s="364"/>
      <c r="U10" s="365"/>
      <c r="V10" s="365"/>
      <c r="W10" s="365"/>
      <c r="X10" s="365"/>
      <c r="Y10" s="365"/>
      <c r="Z10" s="364"/>
      <c r="AA10" s="364"/>
      <c r="AB10" s="365"/>
      <c r="AC10" s="365"/>
      <c r="AD10" s="365"/>
      <c r="AE10" s="365"/>
      <c r="AF10" s="365"/>
    </row>
    <row r="11" spans="2:35" ht="6.95" customHeight="1">
      <c r="B11" s="354"/>
      <c r="C11" s="361"/>
      <c r="D11" s="362"/>
      <c r="E11" s="362"/>
      <c r="F11" s="362"/>
      <c r="G11" s="362"/>
      <c r="H11" s="362"/>
      <c r="I11" s="362"/>
      <c r="J11" s="362"/>
      <c r="K11" s="362"/>
      <c r="L11" s="362"/>
      <c r="M11" s="362"/>
      <c r="N11" s="362"/>
      <c r="O11" s="362"/>
      <c r="P11" s="362"/>
      <c r="Q11" s="362"/>
      <c r="R11" s="363"/>
      <c r="S11" s="365"/>
      <c r="T11" s="365"/>
      <c r="U11" s="365"/>
      <c r="V11" s="365"/>
      <c r="W11" s="365"/>
      <c r="X11" s="365"/>
      <c r="Y11" s="365"/>
      <c r="Z11" s="365"/>
      <c r="AA11" s="365"/>
      <c r="AB11" s="365"/>
      <c r="AC11" s="365"/>
      <c r="AD11" s="365"/>
      <c r="AE11" s="365"/>
      <c r="AF11" s="365"/>
    </row>
    <row r="12" spans="2:35" ht="10.5" customHeight="1">
      <c r="B12" s="172" t="s">
        <v>178</v>
      </c>
      <c r="C12" s="348" t="s">
        <v>179</v>
      </c>
      <c r="D12" s="341"/>
      <c r="E12" s="341"/>
      <c r="F12" s="341"/>
      <c r="G12" s="341"/>
      <c r="H12" s="341"/>
      <c r="I12" s="341"/>
      <c r="J12" s="341"/>
      <c r="K12" s="341"/>
      <c r="L12" s="341"/>
      <c r="M12" s="341"/>
      <c r="N12" s="341"/>
      <c r="O12" s="341"/>
      <c r="P12" s="341"/>
      <c r="Q12" s="341"/>
      <c r="R12" s="342"/>
      <c r="S12" s="333" t="s">
        <v>180</v>
      </c>
      <c r="T12" s="333"/>
      <c r="U12" s="349">
        <f>ΑΝΑΛΥΣΗ!D6</f>
        <v>2200000</v>
      </c>
      <c r="V12" s="349"/>
      <c r="W12" s="349"/>
      <c r="X12" s="349"/>
      <c r="Y12" s="349"/>
      <c r="Z12" s="333" t="s">
        <v>181</v>
      </c>
      <c r="AA12" s="333"/>
      <c r="AB12" s="338">
        <f>U12</f>
        <v>2200000</v>
      </c>
      <c r="AC12" s="338"/>
      <c r="AD12" s="338"/>
      <c r="AE12" s="338"/>
      <c r="AF12" s="338"/>
      <c r="AH12" s="174"/>
      <c r="AI12" s="175"/>
    </row>
    <row r="13" spans="2:35" ht="10.5" customHeight="1">
      <c r="B13" s="339"/>
      <c r="C13" s="340"/>
      <c r="D13" s="340"/>
      <c r="E13" s="340"/>
      <c r="F13" s="340"/>
      <c r="G13" s="340"/>
      <c r="H13" s="340"/>
      <c r="I13" s="340"/>
      <c r="J13" s="340"/>
      <c r="K13" s="341"/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1"/>
      <c r="AA13" s="341"/>
      <c r="AB13" s="341"/>
      <c r="AC13" s="341"/>
      <c r="AD13" s="341"/>
      <c r="AE13" s="341"/>
      <c r="AF13" s="342"/>
    </row>
    <row r="14" spans="2:35" ht="10.5" customHeight="1">
      <c r="B14" s="176"/>
      <c r="C14" s="343" t="s">
        <v>182</v>
      </c>
      <c r="D14" s="344"/>
      <c r="E14" s="344"/>
      <c r="F14" s="344"/>
      <c r="G14" s="344"/>
      <c r="H14" s="344"/>
      <c r="I14" s="344"/>
      <c r="J14" s="344"/>
      <c r="K14" s="344"/>
      <c r="L14" s="344"/>
      <c r="M14" s="344"/>
      <c r="N14" s="344"/>
      <c r="O14" s="344"/>
      <c r="P14" s="344"/>
      <c r="Q14" s="344"/>
      <c r="R14" s="345"/>
      <c r="S14" s="346"/>
      <c r="T14" s="346"/>
      <c r="U14" s="347"/>
      <c r="V14" s="347"/>
      <c r="W14" s="347"/>
      <c r="X14" s="347"/>
      <c r="Y14" s="347"/>
      <c r="Z14" s="346"/>
      <c r="AA14" s="346"/>
      <c r="AB14" s="347"/>
      <c r="AC14" s="347"/>
      <c r="AD14" s="347"/>
      <c r="AE14" s="347"/>
      <c r="AF14" s="347"/>
    </row>
    <row r="15" spans="2:35" ht="10.5" customHeight="1">
      <c r="B15" s="176"/>
      <c r="C15" s="366" t="s">
        <v>183</v>
      </c>
      <c r="D15" s="367"/>
      <c r="E15" s="367"/>
      <c r="F15" s="367"/>
      <c r="G15" s="367"/>
      <c r="H15" s="367"/>
      <c r="I15" s="367"/>
      <c r="J15" s="367"/>
      <c r="K15" s="367"/>
      <c r="L15" s="367"/>
      <c r="M15" s="367"/>
      <c r="N15" s="367"/>
      <c r="O15" s="367"/>
      <c r="P15" s="367"/>
      <c r="Q15" s="367"/>
      <c r="R15" s="368"/>
      <c r="S15" s="333" t="s">
        <v>184</v>
      </c>
      <c r="T15" s="333"/>
      <c r="U15" s="349">
        <f>ΑΝΑΛΥΣΗ!E52</f>
        <v>210000</v>
      </c>
      <c r="V15" s="349"/>
      <c r="W15" s="349"/>
      <c r="X15" s="349"/>
      <c r="Y15" s="349"/>
      <c r="Z15" s="347"/>
      <c r="AA15" s="347"/>
      <c r="AB15" s="347"/>
      <c r="AC15" s="347"/>
      <c r="AD15" s="347"/>
      <c r="AE15" s="347"/>
      <c r="AF15" s="347"/>
    </row>
    <row r="16" spans="2:35" ht="10.5" hidden="1" customHeight="1" outlineLevel="1">
      <c r="B16" s="176"/>
      <c r="C16" s="366" t="s">
        <v>185</v>
      </c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367"/>
      <c r="R16" s="368"/>
      <c r="S16" s="333" t="s">
        <v>160</v>
      </c>
      <c r="T16" s="333"/>
      <c r="U16" s="349"/>
      <c r="V16" s="349"/>
      <c r="W16" s="349"/>
      <c r="X16" s="349"/>
      <c r="Y16" s="349"/>
      <c r="Z16" s="347"/>
      <c r="AA16" s="347"/>
      <c r="AB16" s="347"/>
      <c r="AC16" s="347"/>
      <c r="AD16" s="347"/>
      <c r="AE16" s="347"/>
      <c r="AF16" s="347"/>
    </row>
    <row r="17" spans="2:32" ht="10.5" hidden="1" customHeight="1" outlineLevel="1">
      <c r="B17" s="176"/>
      <c r="C17" s="366" t="s">
        <v>186</v>
      </c>
      <c r="D17" s="367"/>
      <c r="E17" s="367"/>
      <c r="F17" s="367"/>
      <c r="G17" s="367"/>
      <c r="H17" s="367"/>
      <c r="I17" s="367"/>
      <c r="J17" s="367"/>
      <c r="K17" s="367"/>
      <c r="L17" s="367"/>
      <c r="M17" s="367"/>
      <c r="N17" s="367"/>
      <c r="O17" s="367"/>
      <c r="P17" s="367"/>
      <c r="Q17" s="367"/>
      <c r="R17" s="368"/>
      <c r="S17" s="333" t="s">
        <v>161</v>
      </c>
      <c r="T17" s="333"/>
      <c r="U17" s="349"/>
      <c r="V17" s="349"/>
      <c r="W17" s="349"/>
      <c r="X17" s="349"/>
      <c r="Y17" s="349"/>
      <c r="Z17" s="347"/>
      <c r="AA17" s="347"/>
      <c r="AB17" s="347"/>
      <c r="AC17" s="347"/>
      <c r="AD17" s="347"/>
      <c r="AE17" s="347"/>
      <c r="AF17" s="347"/>
    </row>
    <row r="18" spans="2:32" ht="10.5" hidden="1" customHeight="1" outlineLevel="1">
      <c r="B18" s="176"/>
      <c r="C18" s="369" t="s">
        <v>187</v>
      </c>
      <c r="D18" s="370"/>
      <c r="E18" s="370"/>
      <c r="F18" s="370"/>
      <c r="G18" s="370"/>
      <c r="H18" s="370"/>
      <c r="I18" s="370"/>
      <c r="J18" s="370"/>
      <c r="K18" s="370"/>
      <c r="L18" s="370"/>
      <c r="M18" s="370"/>
      <c r="N18" s="370"/>
      <c r="O18" s="370"/>
      <c r="P18" s="370"/>
      <c r="Q18" s="370"/>
      <c r="R18" s="371"/>
      <c r="S18" s="333" t="s">
        <v>162</v>
      </c>
      <c r="T18" s="333"/>
      <c r="U18" s="349"/>
      <c r="V18" s="349"/>
      <c r="W18" s="349"/>
      <c r="X18" s="349"/>
      <c r="Y18" s="349"/>
      <c r="Z18" s="347"/>
      <c r="AA18" s="347"/>
      <c r="AB18" s="347"/>
      <c r="AC18" s="347"/>
      <c r="AD18" s="347"/>
      <c r="AE18" s="347"/>
      <c r="AF18" s="347"/>
    </row>
    <row r="19" spans="2:32" ht="10.5" hidden="1" customHeight="1" outlineLevel="1">
      <c r="B19" s="176"/>
      <c r="C19" s="366" t="s">
        <v>188</v>
      </c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67"/>
      <c r="P19" s="367"/>
      <c r="Q19" s="367"/>
      <c r="R19" s="368"/>
      <c r="S19" s="333" t="s">
        <v>163</v>
      </c>
      <c r="T19" s="333"/>
      <c r="U19" s="349"/>
      <c r="V19" s="349"/>
      <c r="W19" s="349"/>
      <c r="X19" s="349"/>
      <c r="Y19" s="349"/>
      <c r="Z19" s="347"/>
      <c r="AA19" s="347"/>
      <c r="AB19" s="347"/>
      <c r="AC19" s="347"/>
      <c r="AD19" s="347"/>
      <c r="AE19" s="347"/>
      <c r="AF19" s="347"/>
    </row>
    <row r="20" spans="2:32" ht="10.5" hidden="1" customHeight="1" outlineLevel="1">
      <c r="B20" s="176"/>
      <c r="C20" s="366" t="s">
        <v>189</v>
      </c>
      <c r="D20" s="367"/>
      <c r="E20" s="367"/>
      <c r="F20" s="367"/>
      <c r="G20" s="367"/>
      <c r="H20" s="367"/>
      <c r="I20" s="367"/>
      <c r="J20" s="367"/>
      <c r="K20" s="367"/>
      <c r="L20" s="367"/>
      <c r="M20" s="367"/>
      <c r="N20" s="367"/>
      <c r="O20" s="367"/>
      <c r="P20" s="367"/>
      <c r="Q20" s="367"/>
      <c r="R20" s="368"/>
      <c r="S20" s="333" t="s">
        <v>164</v>
      </c>
      <c r="T20" s="333"/>
      <c r="U20" s="349"/>
      <c r="V20" s="349"/>
      <c r="W20" s="349"/>
      <c r="X20" s="349"/>
      <c r="Y20" s="349"/>
      <c r="Z20" s="347"/>
      <c r="AA20" s="347"/>
      <c r="AB20" s="347"/>
      <c r="AC20" s="347"/>
      <c r="AD20" s="347"/>
      <c r="AE20" s="347"/>
      <c r="AF20" s="347"/>
    </row>
    <row r="21" spans="2:32" ht="10.5" hidden="1" customHeight="1" outlineLevel="1">
      <c r="B21" s="176"/>
      <c r="C21" s="366" t="s">
        <v>190</v>
      </c>
      <c r="D21" s="367"/>
      <c r="E21" s="367"/>
      <c r="F21" s="367"/>
      <c r="G21" s="367"/>
      <c r="H21" s="367"/>
      <c r="I21" s="367"/>
      <c r="J21" s="367"/>
      <c r="K21" s="367"/>
      <c r="L21" s="367"/>
      <c r="M21" s="367"/>
      <c r="N21" s="367"/>
      <c r="O21" s="367"/>
      <c r="P21" s="367"/>
      <c r="Q21" s="367"/>
      <c r="R21" s="368"/>
      <c r="S21" s="333" t="s">
        <v>165</v>
      </c>
      <c r="T21" s="333"/>
      <c r="U21" s="349"/>
      <c r="V21" s="349"/>
      <c r="W21" s="349"/>
      <c r="X21" s="349"/>
      <c r="Y21" s="349"/>
      <c r="Z21" s="347"/>
      <c r="AA21" s="347"/>
      <c r="AB21" s="347"/>
      <c r="AC21" s="347"/>
      <c r="AD21" s="347"/>
      <c r="AE21" s="347"/>
      <c r="AF21" s="347"/>
    </row>
    <row r="22" spans="2:32" ht="10.5" customHeight="1" collapsed="1">
      <c r="B22" s="176"/>
      <c r="C22" s="366" t="s">
        <v>191</v>
      </c>
      <c r="D22" s="367"/>
      <c r="E22" s="367"/>
      <c r="F22" s="367"/>
      <c r="G22" s="367"/>
      <c r="H22" s="367"/>
      <c r="I22" s="367"/>
      <c r="J22" s="367"/>
      <c r="K22" s="367"/>
      <c r="L22" s="367"/>
      <c r="M22" s="367"/>
      <c r="N22" s="367"/>
      <c r="O22" s="367"/>
      <c r="P22" s="367"/>
      <c r="Q22" s="367"/>
      <c r="R22" s="368"/>
      <c r="S22" s="333" t="s">
        <v>192</v>
      </c>
      <c r="T22" s="333"/>
      <c r="U22" s="349">
        <f>ΑΝΑΛΥΣΗ!D7+ΑΝΑΛΥΣΗ!F52</f>
        <v>1580000</v>
      </c>
      <c r="V22" s="349"/>
      <c r="W22" s="349"/>
      <c r="X22" s="349"/>
      <c r="Y22" s="349"/>
      <c r="Z22" s="347"/>
      <c r="AA22" s="347"/>
      <c r="AB22" s="347"/>
      <c r="AC22" s="347"/>
      <c r="AD22" s="347"/>
      <c r="AE22" s="347"/>
      <c r="AF22" s="347"/>
    </row>
    <row r="23" spans="2:32" ht="10.5" customHeight="1">
      <c r="B23" s="177"/>
      <c r="C23" s="366" t="s">
        <v>193</v>
      </c>
      <c r="D23" s="367"/>
      <c r="E23" s="367"/>
      <c r="F23" s="367"/>
      <c r="G23" s="367"/>
      <c r="H23" s="367"/>
      <c r="I23" s="367"/>
      <c r="J23" s="367"/>
      <c r="K23" s="367"/>
      <c r="L23" s="367"/>
      <c r="M23" s="367"/>
      <c r="N23" s="367"/>
      <c r="O23" s="367"/>
      <c r="P23" s="367"/>
      <c r="Q23" s="367"/>
      <c r="R23" s="368"/>
      <c r="S23" s="333" t="s">
        <v>194</v>
      </c>
      <c r="T23" s="333"/>
      <c r="U23" s="349"/>
      <c r="V23" s="349"/>
      <c r="W23" s="349"/>
      <c r="X23" s="349"/>
      <c r="Y23" s="349"/>
      <c r="Z23" s="347"/>
      <c r="AA23" s="347"/>
      <c r="AB23" s="347"/>
      <c r="AC23" s="347"/>
      <c r="AD23" s="347"/>
      <c r="AE23" s="347"/>
      <c r="AF23" s="347"/>
    </row>
    <row r="24" spans="2:32" ht="10.5" customHeight="1">
      <c r="B24" s="176"/>
      <c r="C24" s="366" t="s">
        <v>195</v>
      </c>
      <c r="D24" s="367"/>
      <c r="E24" s="367"/>
      <c r="F24" s="367"/>
      <c r="G24" s="367"/>
      <c r="H24" s="367"/>
      <c r="I24" s="367"/>
      <c r="J24" s="367"/>
      <c r="K24" s="367"/>
      <c r="L24" s="367"/>
      <c r="M24" s="367"/>
      <c r="N24" s="367"/>
      <c r="O24" s="367"/>
      <c r="P24" s="367"/>
      <c r="Q24" s="367"/>
      <c r="R24" s="368"/>
      <c r="S24" s="333" t="s">
        <v>196</v>
      </c>
      <c r="T24" s="333"/>
      <c r="U24" s="349">
        <f>ΑΝΑΛΥΣΗ!D52</f>
        <v>190000</v>
      </c>
      <c r="V24" s="349"/>
      <c r="W24" s="349"/>
      <c r="X24" s="349"/>
      <c r="Y24" s="349"/>
      <c r="Z24" s="347"/>
      <c r="AA24" s="347"/>
      <c r="AB24" s="347"/>
      <c r="AC24" s="347"/>
      <c r="AD24" s="347"/>
      <c r="AE24" s="347"/>
      <c r="AF24" s="347"/>
    </row>
    <row r="25" spans="2:32" ht="10.5" customHeight="1">
      <c r="B25" s="372"/>
      <c r="C25" s="373"/>
      <c r="D25" s="373"/>
      <c r="E25" s="373"/>
      <c r="F25" s="373"/>
      <c r="G25" s="373"/>
      <c r="H25" s="373"/>
      <c r="I25" s="373"/>
      <c r="J25" s="373"/>
      <c r="K25" s="373"/>
      <c r="L25" s="373"/>
      <c r="M25" s="373"/>
      <c r="N25" s="373"/>
      <c r="O25" s="373"/>
      <c r="P25" s="373"/>
      <c r="Q25" s="373"/>
      <c r="R25" s="373"/>
      <c r="S25" s="373"/>
      <c r="T25" s="374"/>
      <c r="U25" s="374"/>
      <c r="V25" s="374"/>
      <c r="W25" s="374"/>
      <c r="X25" s="374"/>
      <c r="Y25" s="374"/>
      <c r="Z25" s="374"/>
      <c r="AA25" s="374"/>
      <c r="AB25" s="374"/>
      <c r="AC25" s="374"/>
      <c r="AD25" s="374"/>
      <c r="AE25" s="374"/>
      <c r="AF25" s="374"/>
    </row>
    <row r="26" spans="2:32" ht="10.5" customHeight="1">
      <c r="B26" s="176"/>
      <c r="C26" s="343" t="s">
        <v>197</v>
      </c>
      <c r="D26" s="344"/>
      <c r="E26" s="344"/>
      <c r="F26" s="344"/>
      <c r="G26" s="344"/>
      <c r="H26" s="344"/>
      <c r="I26" s="344"/>
      <c r="J26" s="344"/>
      <c r="K26" s="344"/>
      <c r="L26" s="344"/>
      <c r="M26" s="344"/>
      <c r="N26" s="344"/>
      <c r="O26" s="344"/>
      <c r="P26" s="344"/>
      <c r="Q26" s="344"/>
      <c r="R26" s="345"/>
      <c r="S26" s="333" t="s">
        <v>198</v>
      </c>
      <c r="T26" s="333"/>
      <c r="U26" s="349"/>
      <c r="V26" s="349"/>
      <c r="W26" s="349"/>
      <c r="X26" s="349"/>
      <c r="Y26" s="349"/>
      <c r="Z26" s="375"/>
      <c r="AA26" s="376"/>
      <c r="AB26" s="376"/>
      <c r="AC26" s="376"/>
      <c r="AD26" s="376"/>
      <c r="AE26" s="376"/>
      <c r="AF26" s="377"/>
    </row>
    <row r="27" spans="2:32" ht="10.5" customHeight="1">
      <c r="B27" s="379"/>
      <c r="C27" s="381" t="s">
        <v>199</v>
      </c>
      <c r="D27" s="382"/>
      <c r="E27" s="382"/>
      <c r="F27" s="382"/>
      <c r="G27" s="382"/>
      <c r="H27" s="382"/>
      <c r="I27" s="382"/>
      <c r="J27" s="382"/>
      <c r="K27" s="382"/>
      <c r="L27" s="382"/>
      <c r="M27" s="382"/>
      <c r="N27" s="382"/>
      <c r="O27" s="382"/>
      <c r="P27" s="382"/>
      <c r="Q27" s="382"/>
      <c r="R27" s="383"/>
      <c r="S27" s="387" t="s">
        <v>200</v>
      </c>
      <c r="T27" s="388"/>
      <c r="U27" s="349">
        <v>0</v>
      </c>
      <c r="V27" s="349"/>
      <c r="W27" s="349"/>
      <c r="X27" s="349"/>
      <c r="Y27" s="349"/>
      <c r="Z27" s="378"/>
      <c r="AA27" s="376"/>
      <c r="AB27" s="376"/>
      <c r="AC27" s="376"/>
      <c r="AD27" s="376"/>
      <c r="AE27" s="376"/>
      <c r="AF27" s="377"/>
    </row>
    <row r="28" spans="2:32" ht="10.5" customHeight="1">
      <c r="B28" s="380"/>
      <c r="C28" s="384"/>
      <c r="D28" s="385"/>
      <c r="E28" s="385"/>
      <c r="F28" s="385"/>
      <c r="G28" s="385"/>
      <c r="H28" s="385"/>
      <c r="I28" s="385"/>
      <c r="J28" s="385"/>
      <c r="K28" s="385"/>
      <c r="L28" s="385"/>
      <c r="M28" s="385"/>
      <c r="N28" s="385"/>
      <c r="O28" s="385"/>
      <c r="P28" s="385"/>
      <c r="Q28" s="385"/>
      <c r="R28" s="386"/>
      <c r="S28" s="361"/>
      <c r="T28" s="363"/>
      <c r="U28" s="349"/>
      <c r="V28" s="349"/>
      <c r="W28" s="349"/>
      <c r="X28" s="349"/>
      <c r="Y28" s="349"/>
      <c r="Z28" s="378"/>
      <c r="AA28" s="376"/>
      <c r="AB28" s="376"/>
      <c r="AC28" s="376"/>
      <c r="AD28" s="376"/>
      <c r="AE28" s="376"/>
      <c r="AF28" s="377"/>
    </row>
    <row r="29" spans="2:32" ht="10.5" customHeight="1">
      <c r="B29" s="172" t="s">
        <v>201</v>
      </c>
      <c r="C29" s="389" t="s">
        <v>202</v>
      </c>
      <c r="D29" s="390"/>
      <c r="E29" s="390"/>
      <c r="F29" s="390"/>
      <c r="G29" s="390"/>
      <c r="H29" s="390"/>
      <c r="I29" s="390"/>
      <c r="J29" s="390"/>
      <c r="K29" s="390"/>
      <c r="L29" s="390"/>
      <c r="M29" s="390"/>
      <c r="N29" s="390"/>
      <c r="O29" s="390"/>
      <c r="P29" s="390"/>
      <c r="Q29" s="390"/>
      <c r="R29" s="391"/>
      <c r="S29" s="333" t="s">
        <v>203</v>
      </c>
      <c r="T29" s="333"/>
      <c r="U29" s="392">
        <f>U15+U22-U23-U24+U26-U27</f>
        <v>1600000</v>
      </c>
      <c r="V29" s="392"/>
      <c r="W29" s="392"/>
      <c r="X29" s="392"/>
      <c r="Y29" s="392"/>
      <c r="Z29" s="378"/>
      <c r="AA29" s="376"/>
      <c r="AB29" s="376"/>
      <c r="AC29" s="376"/>
      <c r="AD29" s="376"/>
      <c r="AE29" s="376"/>
      <c r="AF29" s="377"/>
    </row>
    <row r="30" spans="2:32" ht="10.5" customHeight="1">
      <c r="B30" s="348"/>
      <c r="C30" s="341"/>
      <c r="D30" s="341"/>
      <c r="E30" s="341"/>
      <c r="F30" s="341"/>
      <c r="G30" s="341"/>
      <c r="H30" s="341"/>
      <c r="I30" s="341"/>
      <c r="J30" s="341"/>
      <c r="K30" s="341"/>
      <c r="L30" s="341"/>
      <c r="M30" s="341"/>
      <c r="N30" s="341"/>
      <c r="O30" s="341"/>
      <c r="P30" s="341"/>
      <c r="Q30" s="341"/>
      <c r="R30" s="341"/>
      <c r="S30" s="341"/>
      <c r="T30" s="341"/>
      <c r="U30" s="341"/>
      <c r="V30" s="341"/>
      <c r="W30" s="341"/>
      <c r="X30" s="341"/>
      <c r="Y30" s="341"/>
      <c r="Z30" s="341"/>
      <c r="AA30" s="341"/>
      <c r="AB30" s="341"/>
      <c r="AC30" s="341"/>
      <c r="AD30" s="341"/>
      <c r="AE30" s="341"/>
      <c r="AF30" s="342"/>
    </row>
    <row r="31" spans="2:32" ht="10.5" customHeight="1">
      <c r="B31" s="348"/>
      <c r="C31" s="341"/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1"/>
      <c r="R31" s="341"/>
      <c r="S31" s="341"/>
      <c r="T31" s="341"/>
      <c r="U31" s="341"/>
      <c r="V31" s="341"/>
      <c r="W31" s="341"/>
      <c r="X31" s="341"/>
      <c r="Y31" s="341"/>
      <c r="Z31" s="341"/>
      <c r="AA31" s="341"/>
      <c r="AB31" s="341"/>
      <c r="AC31" s="341"/>
      <c r="AD31" s="341"/>
      <c r="AE31" s="341"/>
      <c r="AF31" s="342"/>
    </row>
    <row r="32" spans="2:32" ht="10.5" customHeight="1">
      <c r="B32" s="172" t="s">
        <v>204</v>
      </c>
      <c r="C32" s="348" t="s">
        <v>205</v>
      </c>
      <c r="D32" s="341"/>
      <c r="E32" s="341"/>
      <c r="F32" s="341"/>
      <c r="G32" s="341"/>
      <c r="H32" s="341"/>
      <c r="I32" s="341"/>
      <c r="J32" s="341"/>
      <c r="K32" s="341"/>
      <c r="L32" s="341"/>
      <c r="M32" s="341"/>
      <c r="N32" s="341"/>
      <c r="O32" s="341"/>
      <c r="P32" s="341"/>
      <c r="Q32" s="341"/>
      <c r="R32" s="342"/>
      <c r="S32" s="333" t="s">
        <v>206</v>
      </c>
      <c r="T32" s="333"/>
      <c r="U32" s="349">
        <f>U29</f>
        <v>1600000</v>
      </c>
      <c r="V32" s="349"/>
      <c r="W32" s="349"/>
      <c r="X32" s="349"/>
      <c r="Y32" s="349"/>
      <c r="Z32" s="333" t="s">
        <v>207</v>
      </c>
      <c r="AA32" s="333"/>
      <c r="AB32" s="338">
        <f>U32</f>
        <v>1600000</v>
      </c>
      <c r="AC32" s="338"/>
      <c r="AD32" s="338"/>
      <c r="AE32" s="338"/>
      <c r="AF32" s="338"/>
    </row>
    <row r="33" spans="2:34" ht="10.5" customHeight="1">
      <c r="B33" s="172" t="s">
        <v>208</v>
      </c>
      <c r="C33" s="348" t="s">
        <v>209</v>
      </c>
      <c r="D33" s="341"/>
      <c r="E33" s="341"/>
      <c r="F33" s="341"/>
      <c r="G33" s="341"/>
      <c r="H33" s="341"/>
      <c r="I33" s="341"/>
      <c r="J33" s="341"/>
      <c r="K33" s="341"/>
      <c r="L33" s="341"/>
      <c r="M33" s="341"/>
      <c r="N33" s="341"/>
      <c r="O33" s="341"/>
      <c r="P33" s="341"/>
      <c r="Q33" s="341"/>
      <c r="R33" s="342"/>
      <c r="S33" s="333" t="s">
        <v>210</v>
      </c>
      <c r="T33" s="333"/>
      <c r="U33" s="349">
        <f>U12-U32</f>
        <v>600000</v>
      </c>
      <c r="V33" s="349"/>
      <c r="W33" s="349"/>
      <c r="X33" s="349"/>
      <c r="Y33" s="349"/>
      <c r="Z33" s="333" t="s">
        <v>211</v>
      </c>
      <c r="AA33" s="333"/>
      <c r="AB33" s="338">
        <f>U33</f>
        <v>600000</v>
      </c>
      <c r="AC33" s="338"/>
      <c r="AD33" s="338"/>
      <c r="AE33" s="338"/>
      <c r="AF33" s="338"/>
    </row>
    <row r="34" spans="2:34" ht="10.5" customHeight="1">
      <c r="B34" s="348"/>
      <c r="C34" s="341"/>
      <c r="D34" s="341"/>
      <c r="E34" s="341"/>
      <c r="F34" s="341"/>
      <c r="G34" s="341"/>
      <c r="H34" s="341"/>
      <c r="I34" s="341"/>
      <c r="J34" s="341"/>
      <c r="K34" s="341"/>
      <c r="L34" s="341"/>
      <c r="M34" s="341"/>
      <c r="N34" s="341"/>
      <c r="O34" s="341"/>
      <c r="P34" s="341"/>
      <c r="Q34" s="341"/>
      <c r="R34" s="341"/>
      <c r="S34" s="341"/>
      <c r="T34" s="341"/>
      <c r="U34" s="341"/>
      <c r="V34" s="341"/>
      <c r="W34" s="341"/>
      <c r="X34" s="341"/>
      <c r="Y34" s="341"/>
      <c r="Z34" s="341"/>
      <c r="AA34" s="341"/>
      <c r="AB34" s="341"/>
      <c r="AC34" s="341"/>
      <c r="AD34" s="341"/>
      <c r="AE34" s="341"/>
      <c r="AF34" s="342"/>
    </row>
    <row r="35" spans="2:34" ht="10.5" customHeight="1">
      <c r="B35" s="172" t="s">
        <v>212</v>
      </c>
      <c r="C35" s="348" t="s">
        <v>213</v>
      </c>
      <c r="D35" s="341"/>
      <c r="E35" s="341"/>
      <c r="F35" s="341"/>
      <c r="G35" s="341"/>
      <c r="H35" s="341"/>
      <c r="I35" s="341"/>
      <c r="J35" s="341"/>
      <c r="K35" s="341"/>
      <c r="L35" s="341"/>
      <c r="M35" s="341"/>
      <c r="N35" s="341"/>
      <c r="O35" s="341"/>
      <c r="P35" s="341"/>
      <c r="Q35" s="341"/>
      <c r="R35" s="342"/>
      <c r="S35" s="333" t="s">
        <v>214</v>
      </c>
      <c r="T35" s="333"/>
      <c r="U35" s="349">
        <f>ΑΝΑΛΥΣΗ!D10+ΑΝΑΛΥΣΗ!D16</f>
        <v>82000</v>
      </c>
      <c r="V35" s="349"/>
      <c r="W35" s="349"/>
      <c r="X35" s="349"/>
      <c r="Y35" s="349"/>
      <c r="Z35" s="333" t="s">
        <v>215</v>
      </c>
      <c r="AA35" s="333"/>
      <c r="AB35" s="338">
        <f>U35</f>
        <v>82000</v>
      </c>
      <c r="AC35" s="338"/>
      <c r="AD35" s="338"/>
      <c r="AE35" s="338"/>
      <c r="AF35" s="338"/>
    </row>
    <row r="36" spans="2:34" ht="10.5" customHeight="1">
      <c r="B36" s="172" t="s">
        <v>216</v>
      </c>
      <c r="C36" s="389" t="s">
        <v>217</v>
      </c>
      <c r="D36" s="390"/>
      <c r="E36" s="390"/>
      <c r="F36" s="390"/>
      <c r="G36" s="390"/>
      <c r="H36" s="390"/>
      <c r="I36" s="390"/>
      <c r="J36" s="390"/>
      <c r="K36" s="390"/>
      <c r="L36" s="390"/>
      <c r="M36" s="390"/>
      <c r="N36" s="390"/>
      <c r="O36" s="390"/>
      <c r="P36" s="390"/>
      <c r="Q36" s="390"/>
      <c r="R36" s="391"/>
      <c r="S36" s="333" t="s">
        <v>218</v>
      </c>
      <c r="T36" s="333"/>
      <c r="U36" s="349">
        <f>ΕΞΟΔΑ!D24-ΕΞΟΔΑ!D21-ΕΞΟΔΑ!D20</f>
        <v>305000</v>
      </c>
      <c r="V36" s="349"/>
      <c r="W36" s="349"/>
      <c r="X36" s="349"/>
      <c r="Y36" s="349"/>
      <c r="Z36" s="333" t="s">
        <v>219</v>
      </c>
      <c r="AA36" s="333"/>
      <c r="AB36" s="338">
        <f>U36</f>
        <v>305000</v>
      </c>
      <c r="AC36" s="338"/>
      <c r="AD36" s="338"/>
      <c r="AE36" s="338"/>
      <c r="AF36" s="338"/>
    </row>
    <row r="37" spans="2:34" ht="10.5" customHeight="1">
      <c r="B37" s="348"/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1"/>
      <c r="AE37" s="341"/>
      <c r="AF37" s="342"/>
    </row>
    <row r="38" spans="2:34" ht="10.5" customHeight="1">
      <c r="B38" s="178" t="s">
        <v>220</v>
      </c>
      <c r="C38" s="389" t="s">
        <v>221</v>
      </c>
      <c r="D38" s="390"/>
      <c r="E38" s="390"/>
      <c r="F38" s="390"/>
      <c r="G38" s="390"/>
      <c r="H38" s="390"/>
      <c r="I38" s="390"/>
      <c r="J38" s="390"/>
      <c r="K38" s="390"/>
      <c r="L38" s="390"/>
      <c r="M38" s="390"/>
      <c r="N38" s="390"/>
      <c r="O38" s="390"/>
      <c r="P38" s="390"/>
      <c r="Q38" s="390"/>
      <c r="R38" s="391"/>
      <c r="S38" s="333" t="s">
        <v>222</v>
      </c>
      <c r="T38" s="333"/>
      <c r="U38" s="394">
        <f>U33+U35-U36</f>
        <v>377000</v>
      </c>
      <c r="V38" s="394"/>
      <c r="W38" s="394"/>
      <c r="X38" s="394"/>
      <c r="Y38" s="394"/>
      <c r="Z38" s="333" t="s">
        <v>223</v>
      </c>
      <c r="AA38" s="333"/>
      <c r="AB38" s="393">
        <f>U38</f>
        <v>377000</v>
      </c>
      <c r="AC38" s="393"/>
      <c r="AD38" s="393"/>
      <c r="AE38" s="393"/>
      <c r="AF38" s="393"/>
    </row>
    <row r="39" spans="2:34" ht="10.5" customHeight="1">
      <c r="B39" s="178" t="s">
        <v>224</v>
      </c>
      <c r="C39" s="389" t="s">
        <v>225</v>
      </c>
      <c r="D39" s="390"/>
      <c r="E39" s="390"/>
      <c r="F39" s="390"/>
      <c r="G39" s="390"/>
      <c r="H39" s="390"/>
      <c r="I39" s="390"/>
      <c r="J39" s="390"/>
      <c r="K39" s="390"/>
      <c r="L39" s="390"/>
      <c r="M39" s="390"/>
      <c r="N39" s="390"/>
      <c r="O39" s="390"/>
      <c r="P39" s="390"/>
      <c r="Q39" s="390"/>
      <c r="R39" s="391"/>
      <c r="S39" s="333" t="s">
        <v>226</v>
      </c>
      <c r="T39" s="333"/>
      <c r="U39" s="349">
        <f>-ΑΝΑΛΥΣΗ!N47</f>
        <v>130000</v>
      </c>
      <c r="V39" s="349"/>
      <c r="W39" s="349"/>
      <c r="X39" s="349"/>
      <c r="Y39" s="349"/>
      <c r="Z39" s="333" t="s">
        <v>227</v>
      </c>
      <c r="AA39" s="333"/>
      <c r="AB39" s="338">
        <f t="shared" ref="AB39:AB42" si="0">U39</f>
        <v>130000</v>
      </c>
      <c r="AC39" s="338"/>
      <c r="AD39" s="338"/>
      <c r="AE39" s="338"/>
      <c r="AF39" s="338"/>
    </row>
    <row r="40" spans="2:34" ht="10.5" customHeight="1">
      <c r="B40" s="178" t="s">
        <v>228</v>
      </c>
      <c r="C40" s="389" t="s">
        <v>229</v>
      </c>
      <c r="D40" s="390"/>
      <c r="E40" s="390"/>
      <c r="F40" s="390"/>
      <c r="G40" s="390"/>
      <c r="H40" s="390"/>
      <c r="I40" s="390"/>
      <c r="J40" s="390"/>
      <c r="K40" s="390"/>
      <c r="L40" s="390"/>
      <c r="M40" s="390"/>
      <c r="N40" s="390"/>
      <c r="O40" s="390"/>
      <c r="P40" s="390"/>
      <c r="Q40" s="390"/>
      <c r="R40" s="391"/>
      <c r="S40" s="333" t="s">
        <v>230</v>
      </c>
      <c r="T40" s="333"/>
      <c r="U40" s="349">
        <f>U33+U35-U36-U39</f>
        <v>247000</v>
      </c>
      <c r="V40" s="349"/>
      <c r="W40" s="349"/>
      <c r="X40" s="349"/>
      <c r="Y40" s="349"/>
      <c r="Z40" s="333" t="s">
        <v>231</v>
      </c>
      <c r="AA40" s="333"/>
      <c r="AB40" s="338">
        <f t="shared" si="0"/>
        <v>247000</v>
      </c>
      <c r="AC40" s="338"/>
      <c r="AD40" s="338"/>
      <c r="AE40" s="338"/>
      <c r="AF40" s="338"/>
    </row>
    <row r="41" spans="2:34" ht="10.5" customHeight="1">
      <c r="B41" s="178" t="s">
        <v>232</v>
      </c>
      <c r="C41" s="389" t="s">
        <v>233</v>
      </c>
      <c r="D41" s="390"/>
      <c r="E41" s="390"/>
      <c r="F41" s="390"/>
      <c r="G41" s="390"/>
      <c r="H41" s="390"/>
      <c r="I41" s="390"/>
      <c r="J41" s="390"/>
      <c r="K41" s="390"/>
      <c r="L41" s="390"/>
      <c r="M41" s="390"/>
      <c r="N41" s="390"/>
      <c r="O41" s="390"/>
      <c r="P41" s="390"/>
      <c r="Q41" s="390"/>
      <c r="R41" s="391"/>
      <c r="S41" s="333" t="s">
        <v>234</v>
      </c>
      <c r="T41" s="333"/>
      <c r="U41" s="349">
        <f>ΑΝΑΛΥΣΗ!D18</f>
        <v>1500</v>
      </c>
      <c r="V41" s="349"/>
      <c r="W41" s="349"/>
      <c r="X41" s="349"/>
      <c r="Y41" s="349"/>
      <c r="Z41" s="333" t="s">
        <v>235</v>
      </c>
      <c r="AA41" s="333"/>
      <c r="AB41" s="338">
        <f t="shared" si="0"/>
        <v>1500</v>
      </c>
      <c r="AC41" s="338"/>
      <c r="AD41" s="338"/>
      <c r="AE41" s="338"/>
      <c r="AF41" s="338"/>
    </row>
    <row r="42" spans="2:34" ht="10.5" customHeight="1" thickBot="1">
      <c r="B42" s="178" t="s">
        <v>236</v>
      </c>
      <c r="C42" s="389" t="s">
        <v>237</v>
      </c>
      <c r="D42" s="390"/>
      <c r="E42" s="390"/>
      <c r="F42" s="390"/>
      <c r="G42" s="390"/>
      <c r="H42" s="390"/>
      <c r="I42" s="390"/>
      <c r="J42" s="390"/>
      <c r="K42" s="390"/>
      <c r="L42" s="390"/>
      <c r="M42" s="390"/>
      <c r="N42" s="390"/>
      <c r="O42" s="390"/>
      <c r="P42" s="390"/>
      <c r="Q42" s="390"/>
      <c r="R42" s="391"/>
      <c r="S42" s="333" t="s">
        <v>238</v>
      </c>
      <c r="T42" s="333"/>
      <c r="U42" s="349">
        <f>ΑΝΑΛΥΣΗ!D19</f>
        <v>65000</v>
      </c>
      <c r="V42" s="349"/>
      <c r="W42" s="349"/>
      <c r="X42" s="349"/>
      <c r="Y42" s="349"/>
      <c r="Z42" s="333" t="s">
        <v>239</v>
      </c>
      <c r="AA42" s="333"/>
      <c r="AB42" s="338">
        <f t="shared" si="0"/>
        <v>65000</v>
      </c>
      <c r="AC42" s="338"/>
      <c r="AD42" s="338"/>
      <c r="AE42" s="338"/>
      <c r="AF42" s="338"/>
    </row>
    <row r="43" spans="2:34" ht="10.5" customHeight="1" thickBot="1">
      <c r="B43" s="348"/>
      <c r="C43" s="341"/>
      <c r="D43" s="341"/>
      <c r="E43" s="341"/>
      <c r="F43" s="341"/>
      <c r="G43" s="341"/>
      <c r="H43" s="341"/>
      <c r="I43" s="341"/>
      <c r="J43" s="341"/>
      <c r="K43" s="341"/>
      <c r="L43" s="341"/>
      <c r="M43" s="341"/>
      <c r="N43" s="341"/>
      <c r="O43" s="341"/>
      <c r="P43" s="341"/>
      <c r="Q43" s="341"/>
      <c r="R43" s="341"/>
      <c r="S43" s="341"/>
      <c r="T43" s="341"/>
      <c r="U43" s="341"/>
      <c r="V43" s="341"/>
      <c r="W43" s="341"/>
      <c r="X43" s="341"/>
      <c r="Y43" s="341"/>
      <c r="Z43" s="341"/>
      <c r="AA43" s="341"/>
      <c r="AB43" s="341"/>
      <c r="AC43" s="341"/>
      <c r="AD43" s="341"/>
      <c r="AE43" s="341"/>
      <c r="AF43" s="342"/>
      <c r="AH43" s="185" t="s">
        <v>22</v>
      </c>
    </row>
    <row r="44" spans="2:34" ht="10.5" customHeight="1">
      <c r="B44" s="178" t="s">
        <v>240</v>
      </c>
      <c r="C44" s="389" t="s">
        <v>241</v>
      </c>
      <c r="D44" s="390"/>
      <c r="E44" s="390"/>
      <c r="F44" s="390"/>
      <c r="G44" s="390"/>
      <c r="H44" s="390"/>
      <c r="I44" s="390"/>
      <c r="J44" s="390"/>
      <c r="K44" s="390"/>
      <c r="L44" s="390"/>
      <c r="M44" s="390"/>
      <c r="N44" s="390"/>
      <c r="O44" s="390"/>
      <c r="P44" s="390"/>
      <c r="Q44" s="390"/>
      <c r="R44" s="391"/>
      <c r="S44" s="333" t="s">
        <v>242</v>
      </c>
      <c r="T44" s="333"/>
      <c r="U44" s="349">
        <f>U40+U41-U42</f>
        <v>183500</v>
      </c>
      <c r="V44" s="349"/>
      <c r="W44" s="349"/>
      <c r="X44" s="349"/>
      <c r="Y44" s="349"/>
      <c r="Z44" s="333" t="s">
        <v>243</v>
      </c>
      <c r="AA44" s="333"/>
      <c r="AB44" s="395">
        <f>U44</f>
        <v>183500</v>
      </c>
      <c r="AC44" s="395"/>
      <c r="AD44" s="395"/>
      <c r="AE44" s="395"/>
      <c r="AF44" s="395"/>
      <c r="AH44" s="181">
        <f>AB44-ΑΝΑΛΥΣΗ!D20</f>
        <v>0</v>
      </c>
    </row>
    <row r="45" spans="2:34" ht="10.5" customHeight="1">
      <c r="B45" s="348"/>
      <c r="C45" s="341"/>
      <c r="D45" s="341"/>
      <c r="E45" s="341"/>
      <c r="F45" s="341"/>
      <c r="G45" s="341"/>
      <c r="H45" s="341"/>
      <c r="I45" s="341"/>
      <c r="J45" s="341"/>
      <c r="K45" s="341"/>
      <c r="L45" s="341"/>
      <c r="M45" s="341"/>
      <c r="N45" s="341"/>
      <c r="O45" s="341"/>
      <c r="P45" s="341"/>
      <c r="Q45" s="341"/>
      <c r="R45" s="341"/>
      <c r="S45" s="341"/>
      <c r="T45" s="341"/>
      <c r="U45" s="341"/>
      <c r="V45" s="341"/>
      <c r="W45" s="341"/>
      <c r="X45" s="341"/>
      <c r="Y45" s="341"/>
      <c r="Z45" s="341"/>
      <c r="AA45" s="341"/>
      <c r="AB45" s="341"/>
      <c r="AC45" s="341"/>
      <c r="AD45" s="341"/>
      <c r="AE45" s="341"/>
      <c r="AF45" s="342"/>
    </row>
    <row r="46" spans="2:34" ht="10.5" customHeight="1">
      <c r="B46" s="396" t="s">
        <v>244</v>
      </c>
      <c r="C46" s="397"/>
      <c r="D46" s="397"/>
      <c r="E46" s="397"/>
      <c r="F46" s="397"/>
      <c r="G46" s="397"/>
      <c r="H46" s="397"/>
      <c r="I46" s="397"/>
      <c r="J46" s="397"/>
      <c r="K46" s="397"/>
      <c r="L46" s="397"/>
      <c r="M46" s="397"/>
      <c r="N46" s="397"/>
      <c r="O46" s="397"/>
      <c r="P46" s="397"/>
      <c r="Q46" s="397"/>
      <c r="R46" s="398"/>
      <c r="S46" s="333" t="s">
        <v>245</v>
      </c>
      <c r="T46" s="333"/>
      <c r="U46" s="349">
        <f>IF(U33&gt;0,ROUND(U33/U12,4)*100,0)</f>
        <v>27.27</v>
      </c>
      <c r="V46" s="349"/>
      <c r="W46" s="349"/>
      <c r="X46" s="349"/>
      <c r="Y46" s="349"/>
      <c r="Z46" s="333" t="s">
        <v>246</v>
      </c>
      <c r="AA46" s="333"/>
      <c r="AB46" s="392">
        <f>IF(AB33&gt;0,ROUND(AB33/AB12,4)*100,0)</f>
        <v>27.27</v>
      </c>
      <c r="AC46" s="392"/>
      <c r="AD46" s="392"/>
      <c r="AE46" s="392"/>
      <c r="AF46" s="392"/>
    </row>
    <row r="47" spans="2:34" ht="10.5" customHeight="1">
      <c r="B47" s="396" t="s">
        <v>247</v>
      </c>
      <c r="C47" s="397"/>
      <c r="D47" s="397"/>
      <c r="E47" s="397"/>
      <c r="F47" s="397"/>
      <c r="G47" s="397"/>
      <c r="H47" s="397"/>
      <c r="I47" s="397"/>
      <c r="J47" s="397"/>
      <c r="K47" s="397"/>
      <c r="L47" s="397"/>
      <c r="M47" s="397"/>
      <c r="N47" s="397"/>
      <c r="O47" s="397"/>
      <c r="P47" s="397"/>
      <c r="Q47" s="397"/>
      <c r="R47" s="398"/>
      <c r="S47" s="333" t="s">
        <v>248</v>
      </c>
      <c r="T47" s="333"/>
      <c r="U47" s="349">
        <f>IF(U33&gt;0,ROUND(U33/U32,4)*100,0)</f>
        <v>37.5</v>
      </c>
      <c r="V47" s="349"/>
      <c r="W47" s="349"/>
      <c r="X47" s="349"/>
      <c r="Y47" s="349"/>
      <c r="Z47" s="333"/>
      <c r="AA47" s="333"/>
      <c r="AB47" s="349"/>
      <c r="AC47" s="349"/>
      <c r="AD47" s="349"/>
      <c r="AE47" s="349"/>
      <c r="AF47" s="349"/>
    </row>
    <row r="48" spans="2:34" ht="10.5" customHeight="1">
      <c r="B48" s="396" t="s">
        <v>249</v>
      </c>
      <c r="C48" s="397"/>
      <c r="D48" s="397"/>
      <c r="E48" s="397"/>
      <c r="F48" s="397"/>
      <c r="G48" s="397"/>
      <c r="H48" s="397"/>
      <c r="I48" s="397"/>
      <c r="J48" s="397"/>
      <c r="K48" s="397"/>
      <c r="L48" s="397"/>
      <c r="M48" s="397"/>
      <c r="N48" s="397"/>
      <c r="O48" s="397"/>
      <c r="P48" s="397"/>
      <c r="Q48" s="397"/>
      <c r="R48" s="398"/>
      <c r="S48" s="333" t="s">
        <v>250</v>
      </c>
      <c r="T48" s="333"/>
      <c r="U48" s="349">
        <f>IF(U44&gt;0,ROUND(U44/U12,4)*100,0)</f>
        <v>8.34</v>
      </c>
      <c r="V48" s="349"/>
      <c r="W48" s="349"/>
      <c r="X48" s="349"/>
      <c r="Y48" s="349"/>
      <c r="Z48" s="333"/>
      <c r="AA48" s="333"/>
      <c r="AB48" s="349"/>
      <c r="AC48" s="349"/>
      <c r="AD48" s="349"/>
      <c r="AE48" s="349"/>
      <c r="AF48" s="349"/>
    </row>
    <row r="49" spans="2:34" ht="10.5" customHeight="1">
      <c r="B49" s="186"/>
      <c r="C49" s="187"/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7"/>
      <c r="O49" s="187"/>
      <c r="P49" s="187"/>
      <c r="Q49" s="187"/>
      <c r="R49" s="188"/>
      <c r="S49" s="183"/>
      <c r="T49" s="183"/>
      <c r="U49" s="184"/>
      <c r="V49" s="184"/>
      <c r="W49" s="184"/>
      <c r="X49" s="184"/>
      <c r="Y49" s="184"/>
      <c r="Z49" s="183"/>
      <c r="AA49" s="183"/>
      <c r="AB49" s="184"/>
      <c r="AC49" s="184"/>
      <c r="AD49" s="184"/>
      <c r="AE49" s="184"/>
      <c r="AF49" s="184"/>
    </row>
    <row r="50" spans="2:34" ht="12" customHeight="1">
      <c r="B50" s="399" t="s">
        <v>252</v>
      </c>
      <c r="C50" s="399"/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399"/>
      <c r="AF50" s="399"/>
    </row>
    <row r="51" spans="2:34" ht="12" customHeight="1">
      <c r="B51" s="400"/>
      <c r="C51" s="401"/>
      <c r="D51" s="401"/>
      <c r="E51" s="401"/>
      <c r="F51" s="401"/>
      <c r="G51" s="401"/>
      <c r="H51" s="401"/>
      <c r="I51" s="401"/>
      <c r="J51" s="401"/>
      <c r="K51" s="401"/>
      <c r="L51" s="401"/>
      <c r="M51" s="401"/>
      <c r="N51" s="402"/>
      <c r="O51" s="402"/>
      <c r="P51" s="402"/>
      <c r="Q51" s="402"/>
      <c r="R51" s="403"/>
      <c r="S51" s="408" t="s">
        <v>251</v>
      </c>
      <c r="T51" s="409"/>
      <c r="U51" s="409"/>
      <c r="V51" s="409"/>
      <c r="W51" s="409"/>
      <c r="X51" s="409"/>
      <c r="Y51" s="409"/>
      <c r="Z51" s="410" t="s">
        <v>28</v>
      </c>
      <c r="AA51" s="411"/>
      <c r="AB51" s="411"/>
      <c r="AC51" s="411"/>
      <c r="AD51" s="411"/>
      <c r="AE51" s="411"/>
      <c r="AF51" s="412"/>
      <c r="AH51" s="179"/>
    </row>
    <row r="52" spans="2:34" ht="12" customHeight="1" thickBot="1">
      <c r="B52" s="404"/>
      <c r="C52" s="405"/>
      <c r="D52" s="405"/>
      <c r="E52" s="405"/>
      <c r="F52" s="405"/>
      <c r="G52" s="405"/>
      <c r="H52" s="405"/>
      <c r="I52" s="405"/>
      <c r="J52" s="405"/>
      <c r="K52" s="405"/>
      <c r="L52" s="405"/>
      <c r="M52" s="405"/>
      <c r="N52" s="406"/>
      <c r="O52" s="406"/>
      <c r="P52" s="406"/>
      <c r="Q52" s="406"/>
      <c r="R52" s="407"/>
      <c r="S52" s="416" t="s">
        <v>172</v>
      </c>
      <c r="T52" s="417"/>
      <c r="U52" s="417"/>
      <c r="V52" s="417"/>
      <c r="W52" s="417"/>
      <c r="X52" s="417"/>
      <c r="Y52" s="417"/>
      <c r="Z52" s="413"/>
      <c r="AA52" s="414"/>
      <c r="AB52" s="414"/>
      <c r="AC52" s="414"/>
      <c r="AD52" s="414"/>
      <c r="AE52" s="414"/>
      <c r="AF52" s="415"/>
    </row>
    <row r="53" spans="2:34" ht="12" customHeight="1" thickBot="1">
      <c r="B53" s="172" t="s">
        <v>253</v>
      </c>
      <c r="C53" s="348" t="s">
        <v>254</v>
      </c>
      <c r="D53" s="341"/>
      <c r="E53" s="341"/>
      <c r="F53" s="341"/>
      <c r="G53" s="341"/>
      <c r="H53" s="341"/>
      <c r="I53" s="341"/>
      <c r="J53" s="341"/>
      <c r="K53" s="341"/>
      <c r="L53" s="341"/>
      <c r="M53" s="341"/>
      <c r="N53" s="341"/>
      <c r="O53" s="341"/>
      <c r="P53" s="341"/>
      <c r="Q53" s="341"/>
      <c r="R53" s="342"/>
      <c r="S53" s="421" t="s">
        <v>255</v>
      </c>
      <c r="T53" s="422"/>
      <c r="U53" s="418">
        <f>SUM(U61:Y70)</f>
        <v>2283500</v>
      </c>
      <c r="V53" s="419"/>
      <c r="W53" s="419"/>
      <c r="X53" s="419"/>
      <c r="Y53" s="420"/>
      <c r="Z53" s="421" t="s">
        <v>256</v>
      </c>
      <c r="AA53" s="422"/>
      <c r="AB53" s="423">
        <f>U53</f>
        <v>2283500</v>
      </c>
      <c r="AC53" s="424"/>
      <c r="AD53" s="424"/>
      <c r="AE53" s="424"/>
      <c r="AF53" s="425"/>
      <c r="AH53" s="185" t="s">
        <v>22</v>
      </c>
    </row>
    <row r="54" spans="2:34" ht="12" hidden="1" customHeight="1" outlineLevel="1">
      <c r="B54" s="172"/>
      <c r="C54" s="426" t="s">
        <v>257</v>
      </c>
      <c r="D54" s="427"/>
      <c r="E54" s="427"/>
      <c r="F54" s="427"/>
      <c r="G54" s="427"/>
      <c r="H54" s="427"/>
      <c r="I54" s="427"/>
      <c r="J54" s="427"/>
      <c r="K54" s="427"/>
      <c r="L54" s="427"/>
      <c r="M54" s="427"/>
      <c r="N54" s="427"/>
      <c r="O54" s="427"/>
      <c r="P54" s="427"/>
      <c r="Q54" s="427"/>
      <c r="R54" s="428"/>
      <c r="S54" s="421" t="s">
        <v>160</v>
      </c>
      <c r="T54" s="422"/>
      <c r="U54" s="429"/>
      <c r="V54" s="430"/>
      <c r="W54" s="430"/>
      <c r="X54" s="430"/>
      <c r="Y54" s="431"/>
      <c r="Z54" s="421" t="s">
        <v>160</v>
      </c>
      <c r="AA54" s="422"/>
      <c r="AB54" s="418" t="e">
        <f>U54+#REF!+#REF!+#REF!</f>
        <v>#REF!</v>
      </c>
      <c r="AC54" s="419"/>
      <c r="AD54" s="419"/>
      <c r="AE54" s="419"/>
      <c r="AF54" s="420"/>
      <c r="AH54" s="189" t="e">
        <f>AB54-ΕΞΟΔΑ!D4</f>
        <v>#REF!</v>
      </c>
    </row>
    <row r="55" spans="2:34" ht="12" hidden="1" customHeight="1" outlineLevel="1">
      <c r="B55" s="172"/>
      <c r="C55" s="432" t="s">
        <v>258</v>
      </c>
      <c r="D55" s="433"/>
      <c r="E55" s="433"/>
      <c r="F55" s="433"/>
      <c r="G55" s="433"/>
      <c r="H55" s="433"/>
      <c r="I55" s="433"/>
      <c r="J55" s="433"/>
      <c r="K55" s="433"/>
      <c r="L55" s="433"/>
      <c r="M55" s="433"/>
      <c r="N55" s="433"/>
      <c r="O55" s="433"/>
      <c r="P55" s="433"/>
      <c r="Q55" s="433"/>
      <c r="R55" s="434"/>
      <c r="S55" s="421" t="s">
        <v>161</v>
      </c>
      <c r="T55" s="422"/>
      <c r="U55" s="429"/>
      <c r="V55" s="430"/>
      <c r="W55" s="430"/>
      <c r="X55" s="430"/>
      <c r="Y55" s="431"/>
      <c r="Z55" s="421" t="s">
        <v>161</v>
      </c>
      <c r="AA55" s="422"/>
      <c r="AB55" s="418" t="e">
        <f>U55+#REF!+#REF!+#REF!</f>
        <v>#REF!</v>
      </c>
      <c r="AC55" s="419"/>
      <c r="AD55" s="419"/>
      <c r="AE55" s="419"/>
      <c r="AF55" s="420"/>
    </row>
    <row r="56" spans="2:34" ht="12" hidden="1" customHeight="1" outlineLevel="1">
      <c r="B56" s="172"/>
      <c r="C56" s="426" t="s">
        <v>259</v>
      </c>
      <c r="D56" s="427"/>
      <c r="E56" s="427"/>
      <c r="F56" s="427"/>
      <c r="G56" s="427"/>
      <c r="H56" s="427"/>
      <c r="I56" s="427"/>
      <c r="J56" s="427"/>
      <c r="K56" s="427"/>
      <c r="L56" s="427"/>
      <c r="M56" s="427"/>
      <c r="N56" s="427"/>
      <c r="O56" s="427"/>
      <c r="P56" s="427"/>
      <c r="Q56" s="427"/>
      <c r="R56" s="428"/>
      <c r="S56" s="421" t="s">
        <v>162</v>
      </c>
      <c r="T56" s="422"/>
      <c r="U56" s="429"/>
      <c r="V56" s="430"/>
      <c r="W56" s="430"/>
      <c r="X56" s="430"/>
      <c r="Y56" s="431"/>
      <c r="Z56" s="421" t="s">
        <v>162</v>
      </c>
      <c r="AA56" s="422"/>
      <c r="AB56" s="418" t="e">
        <f>U56+#REF!+#REF!+#REF!</f>
        <v>#REF!</v>
      </c>
      <c r="AC56" s="419"/>
      <c r="AD56" s="419"/>
      <c r="AE56" s="419"/>
      <c r="AF56" s="420"/>
    </row>
    <row r="57" spans="2:34" ht="12" hidden="1" customHeight="1" outlineLevel="1">
      <c r="B57" s="172"/>
      <c r="C57" s="432" t="s">
        <v>260</v>
      </c>
      <c r="D57" s="433"/>
      <c r="E57" s="433"/>
      <c r="F57" s="433"/>
      <c r="G57" s="433"/>
      <c r="H57" s="433"/>
      <c r="I57" s="433"/>
      <c r="J57" s="433"/>
      <c r="K57" s="433"/>
      <c r="L57" s="433"/>
      <c r="M57" s="433"/>
      <c r="N57" s="433"/>
      <c r="O57" s="433"/>
      <c r="P57" s="433"/>
      <c r="Q57" s="433"/>
      <c r="R57" s="434"/>
      <c r="S57" s="421" t="s">
        <v>163</v>
      </c>
      <c r="T57" s="422"/>
      <c r="U57" s="429"/>
      <c r="V57" s="430"/>
      <c r="W57" s="430"/>
      <c r="X57" s="430"/>
      <c r="Y57" s="431"/>
      <c r="Z57" s="421" t="s">
        <v>163</v>
      </c>
      <c r="AA57" s="422"/>
      <c r="AB57" s="418" t="e">
        <f>U57+#REF!+#REF!+#REF!</f>
        <v>#REF!</v>
      </c>
      <c r="AC57" s="419"/>
      <c r="AD57" s="419"/>
      <c r="AE57" s="419"/>
      <c r="AF57" s="420"/>
    </row>
    <row r="58" spans="2:34" ht="12" hidden="1" customHeight="1" outlineLevel="1">
      <c r="B58" s="172"/>
      <c r="C58" s="426" t="s">
        <v>188</v>
      </c>
      <c r="D58" s="427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Q58" s="427"/>
      <c r="R58" s="428"/>
      <c r="S58" s="421" t="s">
        <v>164</v>
      </c>
      <c r="T58" s="422"/>
      <c r="U58" s="429"/>
      <c r="V58" s="430"/>
      <c r="W58" s="430"/>
      <c r="X58" s="430"/>
      <c r="Y58" s="431"/>
      <c r="Z58" s="421" t="s">
        <v>164</v>
      </c>
      <c r="AA58" s="422"/>
      <c r="AB58" s="418" t="e">
        <f>U58+#REF!+#REF!+#REF!</f>
        <v>#REF!</v>
      </c>
      <c r="AC58" s="419"/>
      <c r="AD58" s="419"/>
      <c r="AE58" s="419"/>
      <c r="AF58" s="420"/>
    </row>
    <row r="59" spans="2:34" ht="12" hidden="1" customHeight="1" outlineLevel="1">
      <c r="B59" s="172"/>
      <c r="C59" s="426" t="s">
        <v>189</v>
      </c>
      <c r="D59" s="427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  <c r="P59" s="427"/>
      <c r="Q59" s="427"/>
      <c r="R59" s="428"/>
      <c r="S59" s="421" t="s">
        <v>165</v>
      </c>
      <c r="T59" s="422"/>
      <c r="U59" s="429"/>
      <c r="V59" s="430"/>
      <c r="W59" s="430"/>
      <c r="X59" s="430"/>
      <c r="Y59" s="431"/>
      <c r="Z59" s="421" t="s">
        <v>165</v>
      </c>
      <c r="AA59" s="422"/>
      <c r="AB59" s="418" t="e">
        <f>U59+#REF!+#REF!+#REF!</f>
        <v>#REF!</v>
      </c>
      <c r="AC59" s="419"/>
      <c r="AD59" s="419"/>
      <c r="AE59" s="419"/>
      <c r="AF59" s="420"/>
    </row>
    <row r="60" spans="2:34" ht="12" hidden="1" customHeight="1" outlineLevel="1">
      <c r="B60" s="172"/>
      <c r="C60" s="426" t="s">
        <v>190</v>
      </c>
      <c r="D60" s="427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8"/>
      <c r="S60" s="421" t="s">
        <v>166</v>
      </c>
      <c r="T60" s="422"/>
      <c r="U60" s="429"/>
      <c r="V60" s="430"/>
      <c r="W60" s="430"/>
      <c r="X60" s="430"/>
      <c r="Y60" s="431"/>
      <c r="Z60" s="421" t="s">
        <v>166</v>
      </c>
      <c r="AA60" s="422"/>
      <c r="AB60" s="418" t="e">
        <f>U60+#REF!+#REF!+#REF!</f>
        <v>#REF!</v>
      </c>
      <c r="AC60" s="419"/>
      <c r="AD60" s="419"/>
      <c r="AE60" s="419"/>
      <c r="AF60" s="420"/>
    </row>
    <row r="61" spans="2:34" ht="12" customHeight="1" collapsed="1">
      <c r="B61" s="172"/>
      <c r="C61" s="426" t="s">
        <v>173</v>
      </c>
      <c r="D61" s="427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8"/>
      <c r="S61" s="421" t="s">
        <v>174</v>
      </c>
      <c r="T61" s="422"/>
      <c r="U61" s="418">
        <f>ΑΝΑΛΥΣΗ!D6</f>
        <v>2200000</v>
      </c>
      <c r="V61" s="419"/>
      <c r="W61" s="419"/>
      <c r="X61" s="419"/>
      <c r="Y61" s="420"/>
      <c r="Z61" s="421" t="s">
        <v>175</v>
      </c>
      <c r="AA61" s="422"/>
      <c r="AB61" s="418">
        <f>U61</f>
        <v>2200000</v>
      </c>
      <c r="AC61" s="419"/>
      <c r="AD61" s="419"/>
      <c r="AE61" s="419"/>
      <c r="AF61" s="420"/>
      <c r="AH61" s="189">
        <f>U53-ΑΝΑΛΥΣΗ!D6-ΑΝΑΛΥΣΗ!D10-ΑΝΑΛΥΣΗ!D15-ΑΝΑΛΥΣΗ!D18</f>
        <v>-3000</v>
      </c>
    </row>
    <row r="62" spans="2:34" ht="12" customHeight="1">
      <c r="B62" s="172"/>
      <c r="C62" s="426" t="s">
        <v>261</v>
      </c>
      <c r="D62" s="427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8"/>
      <c r="S62" s="421" t="s">
        <v>262</v>
      </c>
      <c r="T62" s="422"/>
      <c r="U62" s="418">
        <f>ΑΝΑΛΥΣΗ!D10+ΑΝΑΛΥΣΗ!D16</f>
        <v>82000</v>
      </c>
      <c r="V62" s="419"/>
      <c r="W62" s="419"/>
      <c r="X62" s="419"/>
      <c r="Y62" s="420"/>
      <c r="Z62" s="421" t="s">
        <v>263</v>
      </c>
      <c r="AA62" s="422"/>
      <c r="AB62" s="418">
        <f t="shared" ref="AB62:AB70" si="1">U62</f>
        <v>82000</v>
      </c>
      <c r="AC62" s="419"/>
      <c r="AD62" s="419"/>
      <c r="AE62" s="419"/>
      <c r="AF62" s="420"/>
      <c r="AH62" s="180"/>
    </row>
    <row r="63" spans="2:34" ht="12" customHeight="1">
      <c r="B63" s="172"/>
      <c r="C63" s="426" t="s">
        <v>233</v>
      </c>
      <c r="D63" s="427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7"/>
      <c r="R63" s="428"/>
      <c r="S63" s="421" t="s">
        <v>264</v>
      </c>
      <c r="T63" s="422"/>
      <c r="U63" s="429">
        <f>ΑΝΑΛΥΣΗ!D18</f>
        <v>1500</v>
      </c>
      <c r="V63" s="430"/>
      <c r="W63" s="430"/>
      <c r="X63" s="430"/>
      <c r="Y63" s="431"/>
      <c r="Z63" s="421" t="s">
        <v>265</v>
      </c>
      <c r="AA63" s="422"/>
      <c r="AB63" s="418">
        <f t="shared" si="1"/>
        <v>1500</v>
      </c>
      <c r="AC63" s="419"/>
      <c r="AD63" s="419"/>
      <c r="AE63" s="419"/>
      <c r="AF63" s="420"/>
      <c r="AH63" s="180"/>
    </row>
    <row r="64" spans="2:34" ht="12" customHeight="1">
      <c r="B64" s="172"/>
      <c r="C64" s="426" t="s">
        <v>266</v>
      </c>
      <c r="D64" s="427"/>
      <c r="E64" s="427"/>
      <c r="F64" s="427"/>
      <c r="G64" s="427"/>
      <c r="H64" s="427"/>
      <c r="I64" s="427"/>
      <c r="J64" s="427"/>
      <c r="K64" s="427"/>
      <c r="L64" s="427"/>
      <c r="M64" s="427"/>
      <c r="N64" s="427"/>
      <c r="O64" s="427"/>
      <c r="P64" s="427"/>
      <c r="Q64" s="427"/>
      <c r="R64" s="428"/>
      <c r="S64" s="421" t="s">
        <v>267</v>
      </c>
      <c r="T64" s="422"/>
      <c r="U64" s="429"/>
      <c r="V64" s="430"/>
      <c r="W64" s="430"/>
      <c r="X64" s="430"/>
      <c r="Y64" s="431"/>
      <c r="Z64" s="421" t="s">
        <v>268</v>
      </c>
      <c r="AA64" s="422"/>
      <c r="AB64" s="418">
        <f t="shared" si="1"/>
        <v>0</v>
      </c>
      <c r="AC64" s="419"/>
      <c r="AD64" s="419"/>
      <c r="AE64" s="419"/>
      <c r="AF64" s="420"/>
    </row>
    <row r="65" spans="2:34" ht="12" customHeight="1">
      <c r="B65" s="172"/>
      <c r="C65" s="426" t="s">
        <v>269</v>
      </c>
      <c r="D65" s="427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7"/>
      <c r="Q65" s="427"/>
      <c r="R65" s="428"/>
      <c r="S65" s="421" t="s">
        <v>270</v>
      </c>
      <c r="T65" s="422"/>
      <c r="U65" s="429"/>
      <c r="V65" s="430"/>
      <c r="W65" s="430"/>
      <c r="X65" s="430"/>
      <c r="Y65" s="431"/>
      <c r="Z65" s="421" t="s">
        <v>271</v>
      </c>
      <c r="AA65" s="422"/>
      <c r="AB65" s="418">
        <f t="shared" si="1"/>
        <v>0</v>
      </c>
      <c r="AC65" s="419"/>
      <c r="AD65" s="419"/>
      <c r="AE65" s="419"/>
      <c r="AF65" s="420"/>
      <c r="AH65" s="174">
        <f>AB53-AB74</f>
        <v>1783500</v>
      </c>
    </row>
    <row r="66" spans="2:34" ht="12" customHeight="1">
      <c r="B66" s="172"/>
      <c r="C66" s="435" t="s">
        <v>272</v>
      </c>
      <c r="D66" s="390"/>
      <c r="E66" s="390"/>
      <c r="F66" s="390"/>
      <c r="G66" s="390"/>
      <c r="H66" s="390"/>
      <c r="I66" s="390"/>
      <c r="J66" s="390"/>
      <c r="K66" s="390"/>
      <c r="L66" s="390"/>
      <c r="M66" s="390"/>
      <c r="N66" s="390"/>
      <c r="O66" s="390"/>
      <c r="P66" s="390"/>
      <c r="Q66" s="390"/>
      <c r="R66" s="391"/>
      <c r="S66" s="421" t="s">
        <v>273</v>
      </c>
      <c r="T66" s="422"/>
      <c r="U66" s="429"/>
      <c r="V66" s="430"/>
      <c r="W66" s="430"/>
      <c r="X66" s="430"/>
      <c r="Y66" s="431"/>
      <c r="Z66" s="421" t="s">
        <v>274</v>
      </c>
      <c r="AA66" s="422"/>
      <c r="AB66" s="418">
        <f t="shared" si="1"/>
        <v>0</v>
      </c>
      <c r="AC66" s="419"/>
      <c r="AD66" s="419"/>
      <c r="AE66" s="419"/>
      <c r="AF66" s="420"/>
      <c r="AH66" s="174">
        <f>-ΑΝΑΛΥΣΗ!D7</f>
        <v>-1600000</v>
      </c>
    </row>
    <row r="67" spans="2:34" ht="12" customHeight="1">
      <c r="B67" s="172"/>
      <c r="C67" s="426" t="s">
        <v>275</v>
      </c>
      <c r="D67" s="427"/>
      <c r="E67" s="427"/>
      <c r="F67" s="427"/>
      <c r="G67" s="427"/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28"/>
      <c r="S67" s="421" t="s">
        <v>276</v>
      </c>
      <c r="T67" s="422"/>
      <c r="U67" s="429"/>
      <c r="V67" s="430"/>
      <c r="W67" s="430"/>
      <c r="X67" s="430"/>
      <c r="Y67" s="431"/>
      <c r="Z67" s="421" t="s">
        <v>277</v>
      </c>
      <c r="AA67" s="422"/>
      <c r="AB67" s="418">
        <f t="shared" si="1"/>
        <v>0</v>
      </c>
      <c r="AC67" s="419"/>
      <c r="AD67" s="419"/>
      <c r="AE67" s="419"/>
      <c r="AF67" s="420"/>
      <c r="AH67" s="174">
        <f>SUM(AH65:AH66)</f>
        <v>183500</v>
      </c>
    </row>
    <row r="68" spans="2:34" ht="12" customHeight="1">
      <c r="B68" s="172"/>
      <c r="C68" s="426" t="s">
        <v>278</v>
      </c>
      <c r="D68" s="427"/>
      <c r="E68" s="427"/>
      <c r="F68" s="427"/>
      <c r="G68" s="427"/>
      <c r="H68" s="427"/>
      <c r="I68" s="427"/>
      <c r="J68" s="427"/>
      <c r="K68" s="427"/>
      <c r="L68" s="427"/>
      <c r="M68" s="427"/>
      <c r="N68" s="427"/>
      <c r="O68" s="427"/>
      <c r="P68" s="427"/>
      <c r="Q68" s="427"/>
      <c r="R68" s="428"/>
      <c r="S68" s="421" t="s">
        <v>279</v>
      </c>
      <c r="T68" s="422"/>
      <c r="U68" s="429"/>
      <c r="V68" s="430"/>
      <c r="W68" s="430"/>
      <c r="X68" s="430"/>
      <c r="Y68" s="431"/>
      <c r="Z68" s="421" t="s">
        <v>280</v>
      </c>
      <c r="AA68" s="422"/>
      <c r="AB68" s="418">
        <f t="shared" si="1"/>
        <v>0</v>
      </c>
      <c r="AC68" s="419"/>
      <c r="AD68" s="419"/>
      <c r="AE68" s="419"/>
      <c r="AF68" s="420"/>
      <c r="AH68" s="189">
        <f>AH67-ΑΝΑΛΥΣΗ!D20</f>
        <v>0</v>
      </c>
    </row>
    <row r="69" spans="2:34" ht="12" customHeight="1">
      <c r="B69" s="172"/>
      <c r="C69" s="426" t="s">
        <v>281</v>
      </c>
      <c r="D69" s="427"/>
      <c r="E69" s="427"/>
      <c r="F69" s="427"/>
      <c r="G69" s="427"/>
      <c r="H69" s="427"/>
      <c r="I69" s="427"/>
      <c r="J69" s="427"/>
      <c r="K69" s="427"/>
      <c r="L69" s="427"/>
      <c r="M69" s="427"/>
      <c r="N69" s="427"/>
      <c r="O69" s="427"/>
      <c r="P69" s="427"/>
      <c r="Q69" s="427"/>
      <c r="R69" s="428"/>
      <c r="S69" s="421" t="s">
        <v>282</v>
      </c>
      <c r="T69" s="422"/>
      <c r="U69" s="429"/>
      <c r="V69" s="430"/>
      <c r="W69" s="430"/>
      <c r="X69" s="430"/>
      <c r="Y69" s="431"/>
      <c r="Z69" s="421" t="s">
        <v>283</v>
      </c>
      <c r="AA69" s="422"/>
      <c r="AB69" s="418">
        <f t="shared" si="1"/>
        <v>0</v>
      </c>
      <c r="AC69" s="419"/>
      <c r="AD69" s="419"/>
      <c r="AE69" s="419"/>
      <c r="AF69" s="420"/>
    </row>
    <row r="70" spans="2:34" ht="12" customHeight="1">
      <c r="B70" s="172"/>
      <c r="C70" s="426" t="s">
        <v>284</v>
      </c>
      <c r="D70" s="427"/>
      <c r="E70" s="427"/>
      <c r="F70" s="427"/>
      <c r="G70" s="427"/>
      <c r="H70" s="427"/>
      <c r="I70" s="427"/>
      <c r="J70" s="427"/>
      <c r="K70" s="427"/>
      <c r="L70" s="427"/>
      <c r="M70" s="427"/>
      <c r="N70" s="427"/>
      <c r="O70" s="427"/>
      <c r="P70" s="427"/>
      <c r="Q70" s="427"/>
      <c r="R70" s="428"/>
      <c r="S70" s="421" t="s">
        <v>285</v>
      </c>
      <c r="T70" s="422"/>
      <c r="U70" s="429"/>
      <c r="V70" s="430"/>
      <c r="W70" s="430"/>
      <c r="X70" s="430"/>
      <c r="Y70" s="431"/>
      <c r="Z70" s="421" t="s">
        <v>286</v>
      </c>
      <c r="AA70" s="422"/>
      <c r="AB70" s="418">
        <f t="shared" si="1"/>
        <v>0</v>
      </c>
      <c r="AC70" s="419"/>
      <c r="AD70" s="419"/>
      <c r="AE70" s="419"/>
      <c r="AF70" s="420"/>
    </row>
    <row r="71" spans="2:34" ht="10.5" customHeight="1">
      <c r="B71" s="399" t="s">
        <v>252</v>
      </c>
      <c r="C71" s="399"/>
      <c r="D71" s="399"/>
      <c r="E71" s="399"/>
      <c r="F71" s="399"/>
      <c r="G71" s="399"/>
      <c r="H71" s="399"/>
      <c r="I71" s="399"/>
      <c r="J71" s="399"/>
      <c r="K71" s="399"/>
      <c r="L71" s="399"/>
      <c r="M71" s="399"/>
      <c r="N71" s="399"/>
      <c r="O71" s="399"/>
      <c r="P71" s="399"/>
      <c r="Q71" s="399"/>
      <c r="R71" s="399"/>
      <c r="S71" s="399"/>
      <c r="T71" s="399"/>
      <c r="U71" s="399"/>
      <c r="V71" s="399"/>
      <c r="W71" s="399"/>
      <c r="X71" s="399"/>
      <c r="Y71" s="399"/>
      <c r="Z71" s="399"/>
      <c r="AA71" s="399"/>
      <c r="AB71" s="399"/>
      <c r="AC71" s="399"/>
      <c r="AD71" s="399"/>
      <c r="AE71" s="399"/>
      <c r="AF71" s="399"/>
    </row>
    <row r="72" spans="2:34" ht="10.5" customHeight="1" thickBot="1">
      <c r="B72" s="400"/>
      <c r="C72" s="401"/>
      <c r="D72" s="401"/>
      <c r="E72" s="401"/>
      <c r="F72" s="401"/>
      <c r="G72" s="401"/>
      <c r="H72" s="401"/>
      <c r="I72" s="401"/>
      <c r="J72" s="401"/>
      <c r="K72" s="401"/>
      <c r="L72" s="401"/>
      <c r="M72" s="401"/>
      <c r="N72" s="402"/>
      <c r="O72" s="402"/>
      <c r="P72" s="402"/>
      <c r="Q72" s="402"/>
      <c r="R72" s="403"/>
      <c r="S72" s="408" t="s">
        <v>251</v>
      </c>
      <c r="T72" s="409"/>
      <c r="U72" s="409"/>
      <c r="V72" s="409"/>
      <c r="W72" s="409"/>
      <c r="X72" s="409"/>
      <c r="Y72" s="409"/>
      <c r="Z72" s="410" t="s">
        <v>28</v>
      </c>
      <c r="AA72" s="411"/>
      <c r="AB72" s="411"/>
      <c r="AC72" s="411"/>
      <c r="AD72" s="411"/>
      <c r="AE72" s="411"/>
      <c r="AF72" s="412"/>
    </row>
    <row r="73" spans="2:34" ht="10.5" customHeight="1" thickBot="1">
      <c r="B73" s="404"/>
      <c r="C73" s="405"/>
      <c r="D73" s="405"/>
      <c r="E73" s="405"/>
      <c r="F73" s="405"/>
      <c r="G73" s="405"/>
      <c r="H73" s="405"/>
      <c r="I73" s="405"/>
      <c r="J73" s="405"/>
      <c r="K73" s="405"/>
      <c r="L73" s="405"/>
      <c r="M73" s="405"/>
      <c r="N73" s="406"/>
      <c r="O73" s="406"/>
      <c r="P73" s="406"/>
      <c r="Q73" s="406"/>
      <c r="R73" s="407"/>
      <c r="S73" s="416" t="s">
        <v>172</v>
      </c>
      <c r="T73" s="417"/>
      <c r="U73" s="417"/>
      <c r="V73" s="417"/>
      <c r="W73" s="417"/>
      <c r="X73" s="417"/>
      <c r="Y73" s="417"/>
      <c r="Z73" s="413"/>
      <c r="AA73" s="414"/>
      <c r="AB73" s="414"/>
      <c r="AC73" s="414"/>
      <c r="AD73" s="414"/>
      <c r="AE73" s="414"/>
      <c r="AF73" s="415"/>
      <c r="AH73" s="185" t="s">
        <v>22</v>
      </c>
    </row>
    <row r="74" spans="2:34" ht="10.5" customHeight="1">
      <c r="B74" s="172" t="s">
        <v>287</v>
      </c>
      <c r="C74" s="348" t="s">
        <v>288</v>
      </c>
      <c r="D74" s="341"/>
      <c r="E74" s="341"/>
      <c r="F74" s="341"/>
      <c r="G74" s="341"/>
      <c r="H74" s="341"/>
      <c r="I74" s="341"/>
      <c r="J74" s="341"/>
      <c r="K74" s="341"/>
      <c r="L74" s="341"/>
      <c r="M74" s="341"/>
      <c r="N74" s="341"/>
      <c r="O74" s="341"/>
      <c r="P74" s="341"/>
      <c r="Q74" s="341"/>
      <c r="R74" s="342"/>
      <c r="S74" s="421" t="s">
        <v>289</v>
      </c>
      <c r="T74" s="422"/>
      <c r="U74" s="423">
        <f>U78+U79+U80+U81+U99+U100+U101+U102+U103</f>
        <v>500000</v>
      </c>
      <c r="V74" s="424"/>
      <c r="W74" s="424"/>
      <c r="X74" s="424"/>
      <c r="Y74" s="425"/>
      <c r="Z74" s="421" t="s">
        <v>290</v>
      </c>
      <c r="AA74" s="422"/>
      <c r="AB74" s="423">
        <f>U74</f>
        <v>500000</v>
      </c>
      <c r="AC74" s="424"/>
      <c r="AD74" s="424"/>
      <c r="AE74" s="424"/>
      <c r="AF74" s="425"/>
      <c r="AH74" s="189">
        <f>AB74-ΕΞΟΔΑ!D24</f>
        <v>0</v>
      </c>
    </row>
    <row r="75" spans="2:34" ht="10.5" hidden="1" customHeight="1" outlineLevel="1">
      <c r="B75" s="172"/>
      <c r="C75" s="426" t="s">
        <v>291</v>
      </c>
      <c r="D75" s="427"/>
      <c r="E75" s="427"/>
      <c r="F75" s="427"/>
      <c r="G75" s="427"/>
      <c r="H75" s="427"/>
      <c r="I75" s="427"/>
      <c r="J75" s="427"/>
      <c r="K75" s="427"/>
      <c r="L75" s="427"/>
      <c r="M75" s="427"/>
      <c r="N75" s="427"/>
      <c r="O75" s="427"/>
      <c r="P75" s="427"/>
      <c r="Q75" s="427"/>
      <c r="R75" s="428"/>
      <c r="S75" s="421" t="s">
        <v>160</v>
      </c>
      <c r="T75" s="422"/>
      <c r="U75" s="418"/>
      <c r="V75" s="419"/>
      <c r="W75" s="419"/>
      <c r="X75" s="419"/>
      <c r="Y75" s="420"/>
      <c r="Z75" s="421" t="s">
        <v>160</v>
      </c>
      <c r="AA75" s="422"/>
      <c r="AB75" s="418" t="e">
        <f>U75+#REF!+#REF!+#REF!</f>
        <v>#REF!</v>
      </c>
      <c r="AC75" s="419"/>
      <c r="AD75" s="419"/>
      <c r="AE75" s="419"/>
      <c r="AF75" s="420"/>
    </row>
    <row r="76" spans="2:34" ht="10.5" hidden="1" customHeight="1" outlineLevel="1">
      <c r="B76" s="172"/>
      <c r="C76" s="426" t="s">
        <v>292</v>
      </c>
      <c r="D76" s="427"/>
      <c r="E76" s="427"/>
      <c r="F76" s="427"/>
      <c r="G76" s="427"/>
      <c r="H76" s="427"/>
      <c r="I76" s="427"/>
      <c r="J76" s="427"/>
      <c r="K76" s="427"/>
      <c r="L76" s="427"/>
      <c r="M76" s="427"/>
      <c r="N76" s="427"/>
      <c r="O76" s="427"/>
      <c r="P76" s="427"/>
      <c r="Q76" s="427"/>
      <c r="R76" s="428"/>
      <c r="S76" s="421" t="s">
        <v>161</v>
      </c>
      <c r="T76" s="422"/>
      <c r="U76" s="418"/>
      <c r="V76" s="419"/>
      <c r="W76" s="419"/>
      <c r="X76" s="419"/>
      <c r="Y76" s="420"/>
      <c r="Z76" s="421" t="s">
        <v>161</v>
      </c>
      <c r="AA76" s="422"/>
      <c r="AB76" s="418" t="e">
        <f>U76+#REF!+#REF!+#REF!</f>
        <v>#REF!</v>
      </c>
      <c r="AC76" s="419"/>
      <c r="AD76" s="419"/>
      <c r="AE76" s="419"/>
      <c r="AF76" s="420"/>
    </row>
    <row r="77" spans="2:34" ht="10.5" hidden="1" customHeight="1" outlineLevel="1">
      <c r="B77" s="172"/>
      <c r="C77" s="426" t="s">
        <v>293</v>
      </c>
      <c r="D77" s="427"/>
      <c r="E77" s="427"/>
      <c r="F77" s="427"/>
      <c r="G77" s="427"/>
      <c r="H77" s="427"/>
      <c r="I77" s="427"/>
      <c r="J77" s="427"/>
      <c r="K77" s="427"/>
      <c r="L77" s="427"/>
      <c r="M77" s="427"/>
      <c r="N77" s="427"/>
      <c r="O77" s="427"/>
      <c r="P77" s="427"/>
      <c r="Q77" s="427"/>
      <c r="R77" s="428"/>
      <c r="S77" s="421" t="s">
        <v>162</v>
      </c>
      <c r="T77" s="422"/>
      <c r="U77" s="418"/>
      <c r="V77" s="419"/>
      <c r="W77" s="419"/>
      <c r="X77" s="419"/>
      <c r="Y77" s="420"/>
      <c r="Z77" s="421" t="s">
        <v>162</v>
      </c>
      <c r="AA77" s="422"/>
      <c r="AB77" s="418" t="e">
        <f>U77+#REF!+#REF!+#REF!</f>
        <v>#REF!</v>
      </c>
      <c r="AC77" s="419"/>
      <c r="AD77" s="419"/>
      <c r="AE77" s="419"/>
      <c r="AF77" s="420"/>
    </row>
    <row r="78" spans="2:34" ht="10.5" customHeight="1" collapsed="1">
      <c r="B78" s="172"/>
      <c r="C78" s="426" t="s">
        <v>294</v>
      </c>
      <c r="D78" s="427"/>
      <c r="E78" s="427"/>
      <c r="F78" s="427"/>
      <c r="G78" s="427"/>
      <c r="H78" s="427"/>
      <c r="I78" s="427"/>
      <c r="J78" s="427"/>
      <c r="K78" s="427"/>
      <c r="L78" s="427"/>
      <c r="M78" s="427"/>
      <c r="N78" s="427"/>
      <c r="O78" s="427"/>
      <c r="P78" s="427"/>
      <c r="Q78" s="427"/>
      <c r="R78" s="428"/>
      <c r="S78" s="421" t="s">
        <v>295</v>
      </c>
      <c r="T78" s="422"/>
      <c r="U78" s="418">
        <f>ΕΞΟΔΑ!D4</f>
        <v>190000</v>
      </c>
      <c r="V78" s="419"/>
      <c r="W78" s="419"/>
      <c r="X78" s="419"/>
      <c r="Y78" s="420"/>
      <c r="Z78" s="421" t="s">
        <v>296</v>
      </c>
      <c r="AA78" s="422"/>
      <c r="AB78" s="418">
        <f>U78</f>
        <v>190000</v>
      </c>
      <c r="AC78" s="419"/>
      <c r="AD78" s="419"/>
      <c r="AE78" s="419"/>
      <c r="AF78" s="420"/>
    </row>
    <row r="79" spans="2:34" ht="10.5" customHeight="1">
      <c r="B79" s="172"/>
      <c r="C79" s="426" t="s">
        <v>297</v>
      </c>
      <c r="D79" s="427"/>
      <c r="E79" s="427"/>
      <c r="F79" s="427"/>
      <c r="G79" s="427"/>
      <c r="H79" s="427"/>
      <c r="I79" s="427"/>
      <c r="J79" s="427"/>
      <c r="K79" s="427"/>
      <c r="L79" s="427"/>
      <c r="M79" s="427"/>
      <c r="N79" s="427"/>
      <c r="O79" s="427"/>
      <c r="P79" s="427"/>
      <c r="Q79" s="427"/>
      <c r="R79" s="428"/>
      <c r="S79" s="421" t="s">
        <v>298</v>
      </c>
      <c r="T79" s="422"/>
      <c r="U79" s="418">
        <v>0</v>
      </c>
      <c r="V79" s="419"/>
      <c r="W79" s="419"/>
      <c r="X79" s="419"/>
      <c r="Y79" s="420"/>
      <c r="Z79" s="421" t="s">
        <v>299</v>
      </c>
      <c r="AA79" s="422"/>
      <c r="AB79" s="418">
        <f>U79</f>
        <v>0</v>
      </c>
      <c r="AC79" s="419"/>
      <c r="AD79" s="419"/>
      <c r="AE79" s="419"/>
      <c r="AF79" s="420"/>
    </row>
    <row r="80" spans="2:34" ht="10.5" customHeight="1">
      <c r="B80" s="172"/>
      <c r="C80" s="426" t="s">
        <v>300</v>
      </c>
      <c r="D80" s="427"/>
      <c r="E80" s="427"/>
      <c r="F80" s="427"/>
      <c r="G80" s="427"/>
      <c r="H80" s="427"/>
      <c r="I80" s="427"/>
      <c r="J80" s="427"/>
      <c r="K80" s="427"/>
      <c r="L80" s="427"/>
      <c r="M80" s="427"/>
      <c r="N80" s="427"/>
      <c r="O80" s="427"/>
      <c r="P80" s="427"/>
      <c r="Q80" s="427"/>
      <c r="R80" s="428"/>
      <c r="S80" s="421" t="s">
        <v>301</v>
      </c>
      <c r="T80" s="422"/>
      <c r="U80" s="418">
        <f>ΕΞΟΔΑ!D5</f>
        <v>10000</v>
      </c>
      <c r="V80" s="419"/>
      <c r="W80" s="419"/>
      <c r="X80" s="419"/>
      <c r="Y80" s="420"/>
      <c r="Z80" s="421" t="s">
        <v>302</v>
      </c>
      <c r="AA80" s="422"/>
      <c r="AB80" s="418">
        <f t="shared" ref="AB80:AB102" si="2">U80</f>
        <v>10000</v>
      </c>
      <c r="AC80" s="419"/>
      <c r="AD80" s="419"/>
      <c r="AE80" s="419"/>
      <c r="AF80" s="420"/>
    </row>
    <row r="81" spans="2:32" ht="10.5" customHeight="1">
      <c r="B81" s="172"/>
      <c r="C81" s="435" t="s">
        <v>303</v>
      </c>
      <c r="D81" s="390"/>
      <c r="E81" s="390"/>
      <c r="F81" s="390"/>
      <c r="G81" s="390"/>
      <c r="H81" s="390"/>
      <c r="I81" s="390"/>
      <c r="J81" s="390"/>
      <c r="K81" s="390"/>
      <c r="L81" s="390"/>
      <c r="M81" s="390"/>
      <c r="N81" s="390"/>
      <c r="O81" s="390"/>
      <c r="P81" s="390"/>
      <c r="Q81" s="390"/>
      <c r="R81" s="391"/>
      <c r="S81" s="421" t="s">
        <v>304</v>
      </c>
      <c r="T81" s="422"/>
      <c r="U81" s="418">
        <v>0</v>
      </c>
      <c r="V81" s="419"/>
      <c r="W81" s="419"/>
      <c r="X81" s="419"/>
      <c r="Y81" s="420"/>
      <c r="Z81" s="421" t="s">
        <v>305</v>
      </c>
      <c r="AA81" s="422"/>
      <c r="AB81" s="418">
        <f t="shared" si="2"/>
        <v>0</v>
      </c>
      <c r="AC81" s="419"/>
      <c r="AD81" s="419"/>
      <c r="AE81" s="419"/>
      <c r="AF81" s="420"/>
    </row>
    <row r="82" spans="2:32" ht="10.5" hidden="1" customHeight="1" outlineLevel="1">
      <c r="B82" s="172"/>
      <c r="C82" s="432" t="s">
        <v>306</v>
      </c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433"/>
      <c r="O82" s="433"/>
      <c r="P82" s="433"/>
      <c r="Q82" s="433"/>
      <c r="R82" s="434"/>
      <c r="S82" s="421" t="s">
        <v>160</v>
      </c>
      <c r="T82" s="422"/>
      <c r="U82" s="418"/>
      <c r="V82" s="419"/>
      <c r="W82" s="419"/>
      <c r="X82" s="419"/>
      <c r="Y82" s="420"/>
      <c r="Z82" s="421" t="s">
        <v>160</v>
      </c>
      <c r="AA82" s="422"/>
      <c r="AB82" s="418">
        <f t="shared" si="2"/>
        <v>0</v>
      </c>
      <c r="AC82" s="419"/>
      <c r="AD82" s="419"/>
      <c r="AE82" s="419"/>
      <c r="AF82" s="420"/>
    </row>
    <row r="83" spans="2:32" ht="10.5" hidden="1" customHeight="1" outlineLevel="1">
      <c r="B83" s="172"/>
      <c r="C83" s="426" t="s">
        <v>307</v>
      </c>
      <c r="D83" s="427"/>
      <c r="E83" s="427"/>
      <c r="F83" s="427"/>
      <c r="G83" s="427"/>
      <c r="H83" s="427"/>
      <c r="I83" s="427"/>
      <c r="J83" s="427"/>
      <c r="K83" s="427"/>
      <c r="L83" s="427"/>
      <c r="M83" s="427"/>
      <c r="N83" s="427"/>
      <c r="O83" s="427"/>
      <c r="P83" s="427"/>
      <c r="Q83" s="427"/>
      <c r="R83" s="428"/>
      <c r="S83" s="447" t="s">
        <v>161</v>
      </c>
      <c r="T83" s="448"/>
      <c r="U83" s="449"/>
      <c r="V83" s="450"/>
      <c r="W83" s="450"/>
      <c r="X83" s="450"/>
      <c r="Y83" s="451"/>
      <c r="Z83" s="447" t="s">
        <v>161</v>
      </c>
      <c r="AA83" s="448"/>
      <c r="AB83" s="418">
        <f t="shared" si="2"/>
        <v>0</v>
      </c>
      <c r="AC83" s="419"/>
      <c r="AD83" s="419"/>
      <c r="AE83" s="419"/>
      <c r="AF83" s="420"/>
    </row>
    <row r="84" spans="2:32" ht="10.5" hidden="1" customHeight="1" outlineLevel="1">
      <c r="B84" s="438"/>
      <c r="C84" s="439" t="s">
        <v>308</v>
      </c>
      <c r="D84" s="440"/>
      <c r="E84" s="440"/>
      <c r="F84" s="440"/>
      <c r="G84" s="440"/>
      <c r="H84" s="440"/>
      <c r="I84" s="440"/>
      <c r="J84" s="440"/>
      <c r="K84" s="440"/>
      <c r="L84" s="440"/>
      <c r="M84" s="440"/>
      <c r="N84" s="440"/>
      <c r="O84" s="440"/>
      <c r="P84" s="440"/>
      <c r="Q84" s="440"/>
      <c r="R84" s="441"/>
      <c r="S84" s="436" t="s">
        <v>162</v>
      </c>
      <c r="T84" s="436"/>
      <c r="U84" s="442"/>
      <c r="V84" s="442"/>
      <c r="W84" s="442"/>
      <c r="X84" s="442"/>
      <c r="Y84" s="442"/>
      <c r="Z84" s="436" t="s">
        <v>162</v>
      </c>
      <c r="AA84" s="436"/>
      <c r="AB84" s="418">
        <f t="shared" si="2"/>
        <v>0</v>
      </c>
      <c r="AC84" s="419"/>
      <c r="AD84" s="419"/>
      <c r="AE84" s="419"/>
      <c r="AF84" s="420"/>
    </row>
    <row r="85" spans="2:32" ht="10.5" hidden="1" customHeight="1" outlineLevel="1">
      <c r="B85" s="380"/>
      <c r="C85" s="444" t="s">
        <v>309</v>
      </c>
      <c r="D85" s="445"/>
      <c r="E85" s="445"/>
      <c r="F85" s="445"/>
      <c r="G85" s="445"/>
      <c r="H85" s="445"/>
      <c r="I85" s="445"/>
      <c r="J85" s="445"/>
      <c r="K85" s="445"/>
      <c r="L85" s="445"/>
      <c r="M85" s="445"/>
      <c r="N85" s="445"/>
      <c r="O85" s="445"/>
      <c r="P85" s="445"/>
      <c r="Q85" s="445"/>
      <c r="R85" s="446"/>
      <c r="S85" s="437"/>
      <c r="T85" s="437"/>
      <c r="U85" s="443"/>
      <c r="V85" s="443"/>
      <c r="W85" s="443"/>
      <c r="X85" s="443"/>
      <c r="Y85" s="443"/>
      <c r="Z85" s="437"/>
      <c r="AA85" s="437"/>
      <c r="AB85" s="418">
        <f t="shared" si="2"/>
        <v>0</v>
      </c>
      <c r="AC85" s="419"/>
      <c r="AD85" s="419"/>
      <c r="AE85" s="419"/>
      <c r="AF85" s="420"/>
    </row>
    <row r="86" spans="2:32" ht="10.5" hidden="1" customHeight="1" outlineLevel="1">
      <c r="B86" s="172"/>
      <c r="C86" s="426" t="s">
        <v>310</v>
      </c>
      <c r="D86" s="427"/>
      <c r="E86" s="427"/>
      <c r="F86" s="427"/>
      <c r="G86" s="427"/>
      <c r="H86" s="427"/>
      <c r="I86" s="427"/>
      <c r="J86" s="427"/>
      <c r="K86" s="427"/>
      <c r="L86" s="427"/>
      <c r="M86" s="427"/>
      <c r="N86" s="427"/>
      <c r="O86" s="427"/>
      <c r="P86" s="427"/>
      <c r="Q86" s="427"/>
      <c r="R86" s="428"/>
      <c r="S86" s="452" t="s">
        <v>163</v>
      </c>
      <c r="T86" s="453"/>
      <c r="U86" s="454"/>
      <c r="V86" s="455"/>
      <c r="W86" s="455"/>
      <c r="X86" s="455"/>
      <c r="Y86" s="456"/>
      <c r="Z86" s="452" t="s">
        <v>163</v>
      </c>
      <c r="AA86" s="453"/>
      <c r="AB86" s="418">
        <f t="shared" si="2"/>
        <v>0</v>
      </c>
      <c r="AC86" s="419"/>
      <c r="AD86" s="419"/>
      <c r="AE86" s="419"/>
      <c r="AF86" s="420"/>
    </row>
    <row r="87" spans="2:32" ht="10.5" hidden="1" customHeight="1" outlineLevel="1">
      <c r="B87" s="172"/>
      <c r="C87" s="426" t="s">
        <v>311</v>
      </c>
      <c r="D87" s="427"/>
      <c r="E87" s="427"/>
      <c r="F87" s="427"/>
      <c r="G87" s="427"/>
      <c r="H87" s="427"/>
      <c r="I87" s="427"/>
      <c r="J87" s="427"/>
      <c r="K87" s="427"/>
      <c r="L87" s="427"/>
      <c r="M87" s="427"/>
      <c r="N87" s="427"/>
      <c r="O87" s="427"/>
      <c r="P87" s="427"/>
      <c r="Q87" s="427"/>
      <c r="R87" s="428"/>
      <c r="S87" s="421" t="s">
        <v>164</v>
      </c>
      <c r="T87" s="422"/>
      <c r="U87" s="418"/>
      <c r="V87" s="419"/>
      <c r="W87" s="419"/>
      <c r="X87" s="419"/>
      <c r="Y87" s="420"/>
      <c r="Z87" s="421" t="s">
        <v>164</v>
      </c>
      <c r="AA87" s="422"/>
      <c r="AB87" s="418">
        <f t="shared" si="2"/>
        <v>0</v>
      </c>
      <c r="AC87" s="419"/>
      <c r="AD87" s="419"/>
      <c r="AE87" s="419"/>
      <c r="AF87" s="420"/>
    </row>
    <row r="88" spans="2:32" ht="10.5" hidden="1" customHeight="1" outlineLevel="1">
      <c r="B88" s="172"/>
      <c r="C88" s="426" t="s">
        <v>312</v>
      </c>
      <c r="D88" s="427"/>
      <c r="E88" s="427"/>
      <c r="F88" s="427"/>
      <c r="G88" s="427"/>
      <c r="H88" s="427"/>
      <c r="I88" s="427"/>
      <c r="J88" s="427"/>
      <c r="K88" s="427"/>
      <c r="L88" s="427"/>
      <c r="M88" s="427"/>
      <c r="N88" s="427"/>
      <c r="O88" s="427"/>
      <c r="P88" s="427"/>
      <c r="Q88" s="427"/>
      <c r="R88" s="428"/>
      <c r="S88" s="421" t="s">
        <v>165</v>
      </c>
      <c r="T88" s="422"/>
      <c r="U88" s="418"/>
      <c r="V88" s="419"/>
      <c r="W88" s="419"/>
      <c r="X88" s="419"/>
      <c r="Y88" s="420"/>
      <c r="Z88" s="421" t="s">
        <v>165</v>
      </c>
      <c r="AA88" s="422"/>
      <c r="AB88" s="418">
        <f t="shared" si="2"/>
        <v>0</v>
      </c>
      <c r="AC88" s="419"/>
      <c r="AD88" s="419"/>
      <c r="AE88" s="419"/>
      <c r="AF88" s="420"/>
    </row>
    <row r="89" spans="2:32" ht="10.5" hidden="1" customHeight="1" outlineLevel="1">
      <c r="B89" s="172"/>
      <c r="C89" s="426" t="s">
        <v>313</v>
      </c>
      <c r="D89" s="427"/>
      <c r="E89" s="427"/>
      <c r="F89" s="427"/>
      <c r="G89" s="427"/>
      <c r="H89" s="427"/>
      <c r="I89" s="427"/>
      <c r="J89" s="427"/>
      <c r="K89" s="427"/>
      <c r="L89" s="427"/>
      <c r="M89" s="427"/>
      <c r="N89" s="427"/>
      <c r="O89" s="427"/>
      <c r="P89" s="427"/>
      <c r="Q89" s="427"/>
      <c r="R89" s="428"/>
      <c r="S89" s="421" t="s">
        <v>166</v>
      </c>
      <c r="T89" s="422"/>
      <c r="U89" s="418"/>
      <c r="V89" s="419"/>
      <c r="W89" s="419"/>
      <c r="X89" s="419"/>
      <c r="Y89" s="420"/>
      <c r="Z89" s="421" t="s">
        <v>166</v>
      </c>
      <c r="AA89" s="422"/>
      <c r="AB89" s="418">
        <f t="shared" si="2"/>
        <v>0</v>
      </c>
      <c r="AC89" s="419"/>
      <c r="AD89" s="419"/>
      <c r="AE89" s="419"/>
      <c r="AF89" s="420"/>
    </row>
    <row r="90" spans="2:32" ht="10.5" hidden="1" customHeight="1" outlineLevel="1">
      <c r="B90" s="172"/>
      <c r="C90" s="432" t="s">
        <v>314</v>
      </c>
      <c r="D90" s="433"/>
      <c r="E90" s="433"/>
      <c r="F90" s="433"/>
      <c r="G90" s="433"/>
      <c r="H90" s="433"/>
      <c r="I90" s="433"/>
      <c r="J90" s="433"/>
      <c r="K90" s="433"/>
      <c r="L90" s="433"/>
      <c r="M90" s="433"/>
      <c r="N90" s="433"/>
      <c r="O90" s="433"/>
      <c r="P90" s="433"/>
      <c r="Q90" s="433"/>
      <c r="R90" s="434"/>
      <c r="S90" s="421" t="s">
        <v>167</v>
      </c>
      <c r="T90" s="422"/>
      <c r="U90" s="418"/>
      <c r="V90" s="419"/>
      <c r="W90" s="419"/>
      <c r="X90" s="419"/>
      <c r="Y90" s="420"/>
      <c r="Z90" s="421" t="s">
        <v>167</v>
      </c>
      <c r="AA90" s="422"/>
      <c r="AB90" s="418">
        <f t="shared" si="2"/>
        <v>0</v>
      </c>
      <c r="AC90" s="419"/>
      <c r="AD90" s="419"/>
      <c r="AE90" s="419"/>
      <c r="AF90" s="420"/>
    </row>
    <row r="91" spans="2:32" ht="10.5" hidden="1" customHeight="1" outlineLevel="1">
      <c r="B91" s="172"/>
      <c r="C91" s="426" t="s">
        <v>315</v>
      </c>
      <c r="D91" s="427"/>
      <c r="E91" s="427"/>
      <c r="F91" s="427"/>
      <c r="G91" s="427"/>
      <c r="H91" s="427"/>
      <c r="I91" s="427"/>
      <c r="J91" s="427"/>
      <c r="K91" s="427"/>
      <c r="L91" s="427"/>
      <c r="M91" s="427"/>
      <c r="N91" s="427"/>
      <c r="O91" s="427"/>
      <c r="P91" s="427"/>
      <c r="Q91" s="427"/>
      <c r="R91" s="428"/>
      <c r="S91" s="421" t="s">
        <v>168</v>
      </c>
      <c r="T91" s="422"/>
      <c r="U91" s="418"/>
      <c r="V91" s="419"/>
      <c r="W91" s="419"/>
      <c r="X91" s="419"/>
      <c r="Y91" s="420"/>
      <c r="Z91" s="421" t="s">
        <v>168</v>
      </c>
      <c r="AA91" s="422"/>
      <c r="AB91" s="418">
        <f t="shared" si="2"/>
        <v>0</v>
      </c>
      <c r="AC91" s="419"/>
      <c r="AD91" s="419"/>
      <c r="AE91" s="419"/>
      <c r="AF91" s="420"/>
    </row>
    <row r="92" spans="2:32" ht="10.5" hidden="1" customHeight="1" outlineLevel="1">
      <c r="B92" s="172"/>
      <c r="C92" s="426" t="s">
        <v>316</v>
      </c>
      <c r="D92" s="427"/>
      <c r="E92" s="427"/>
      <c r="F92" s="427"/>
      <c r="G92" s="427"/>
      <c r="H92" s="427"/>
      <c r="I92" s="427"/>
      <c r="J92" s="427"/>
      <c r="K92" s="427"/>
      <c r="L92" s="427"/>
      <c r="M92" s="427"/>
      <c r="N92" s="427"/>
      <c r="O92" s="427"/>
      <c r="P92" s="427"/>
      <c r="Q92" s="427"/>
      <c r="R92" s="428"/>
      <c r="S92" s="421" t="s">
        <v>170</v>
      </c>
      <c r="T92" s="422"/>
      <c r="U92" s="418"/>
      <c r="V92" s="419"/>
      <c r="W92" s="419"/>
      <c r="X92" s="419"/>
      <c r="Y92" s="420"/>
      <c r="Z92" s="421" t="s">
        <v>170</v>
      </c>
      <c r="AA92" s="422"/>
      <c r="AB92" s="418">
        <f t="shared" si="2"/>
        <v>0</v>
      </c>
      <c r="AC92" s="419"/>
      <c r="AD92" s="419"/>
      <c r="AE92" s="419"/>
      <c r="AF92" s="420"/>
    </row>
    <row r="93" spans="2:32" ht="10.5" hidden="1" customHeight="1" outlineLevel="1">
      <c r="B93" s="172"/>
      <c r="C93" s="426" t="s">
        <v>317</v>
      </c>
      <c r="D93" s="427"/>
      <c r="E93" s="427"/>
      <c r="F93" s="427"/>
      <c r="G93" s="427"/>
      <c r="H93" s="427"/>
      <c r="I93" s="427"/>
      <c r="J93" s="427"/>
      <c r="K93" s="427"/>
      <c r="L93" s="427"/>
      <c r="M93" s="427"/>
      <c r="N93" s="427"/>
      <c r="O93" s="427"/>
      <c r="P93" s="427"/>
      <c r="Q93" s="427"/>
      <c r="R93" s="428"/>
      <c r="S93" s="421" t="s">
        <v>169</v>
      </c>
      <c r="T93" s="422"/>
      <c r="U93" s="418"/>
      <c r="V93" s="419"/>
      <c r="W93" s="419"/>
      <c r="X93" s="419"/>
      <c r="Y93" s="420"/>
      <c r="Z93" s="421" t="s">
        <v>169</v>
      </c>
      <c r="AA93" s="422"/>
      <c r="AB93" s="418">
        <f t="shared" si="2"/>
        <v>0</v>
      </c>
      <c r="AC93" s="419"/>
      <c r="AD93" s="419"/>
      <c r="AE93" s="419"/>
      <c r="AF93" s="420"/>
    </row>
    <row r="94" spans="2:32" ht="10.5" hidden="1" customHeight="1" outlineLevel="1">
      <c r="B94" s="172"/>
      <c r="C94" s="426" t="s">
        <v>318</v>
      </c>
      <c r="D94" s="427"/>
      <c r="E94" s="427"/>
      <c r="F94" s="427"/>
      <c r="G94" s="427"/>
      <c r="H94" s="427"/>
      <c r="I94" s="427"/>
      <c r="J94" s="427"/>
      <c r="K94" s="427"/>
      <c r="L94" s="427"/>
      <c r="M94" s="427"/>
      <c r="N94" s="427"/>
      <c r="O94" s="427"/>
      <c r="P94" s="427"/>
      <c r="Q94" s="427"/>
      <c r="R94" s="428"/>
      <c r="S94" s="421" t="s">
        <v>319</v>
      </c>
      <c r="T94" s="422"/>
      <c r="U94" s="418"/>
      <c r="V94" s="419"/>
      <c r="W94" s="419"/>
      <c r="X94" s="419"/>
      <c r="Y94" s="420"/>
      <c r="Z94" s="421" t="s">
        <v>319</v>
      </c>
      <c r="AA94" s="422"/>
      <c r="AB94" s="418">
        <f t="shared" si="2"/>
        <v>0</v>
      </c>
      <c r="AC94" s="419"/>
      <c r="AD94" s="419"/>
      <c r="AE94" s="419"/>
      <c r="AF94" s="420"/>
    </row>
    <row r="95" spans="2:32" ht="10.5" hidden="1" customHeight="1" outlineLevel="1">
      <c r="B95" s="172"/>
      <c r="C95" s="426" t="s">
        <v>320</v>
      </c>
      <c r="D95" s="427"/>
      <c r="E95" s="427"/>
      <c r="F95" s="427"/>
      <c r="G95" s="427"/>
      <c r="H95" s="427"/>
      <c r="I95" s="427"/>
      <c r="J95" s="427"/>
      <c r="K95" s="427"/>
      <c r="L95" s="427"/>
      <c r="M95" s="427"/>
      <c r="N95" s="427"/>
      <c r="O95" s="427"/>
      <c r="P95" s="427"/>
      <c r="Q95" s="427"/>
      <c r="R95" s="428"/>
      <c r="S95" s="421" t="s">
        <v>321</v>
      </c>
      <c r="T95" s="422"/>
      <c r="U95" s="418"/>
      <c r="V95" s="419"/>
      <c r="W95" s="419"/>
      <c r="X95" s="419"/>
      <c r="Y95" s="420"/>
      <c r="Z95" s="421" t="s">
        <v>321</v>
      </c>
      <c r="AA95" s="422"/>
      <c r="AB95" s="418">
        <f t="shared" si="2"/>
        <v>0</v>
      </c>
      <c r="AC95" s="419"/>
      <c r="AD95" s="419"/>
      <c r="AE95" s="419"/>
      <c r="AF95" s="420"/>
    </row>
    <row r="96" spans="2:32" ht="10.5" hidden="1" customHeight="1" outlineLevel="1">
      <c r="B96" s="172"/>
      <c r="C96" s="426" t="s">
        <v>322</v>
      </c>
      <c r="D96" s="427"/>
      <c r="E96" s="427"/>
      <c r="F96" s="427"/>
      <c r="G96" s="427"/>
      <c r="H96" s="427"/>
      <c r="I96" s="427"/>
      <c r="J96" s="427"/>
      <c r="K96" s="427"/>
      <c r="L96" s="427"/>
      <c r="M96" s="427"/>
      <c r="N96" s="427"/>
      <c r="O96" s="427"/>
      <c r="P96" s="427"/>
      <c r="Q96" s="427"/>
      <c r="R96" s="428"/>
      <c r="S96" s="421" t="s">
        <v>323</v>
      </c>
      <c r="T96" s="422"/>
      <c r="U96" s="418"/>
      <c r="V96" s="419"/>
      <c r="W96" s="419"/>
      <c r="X96" s="419"/>
      <c r="Y96" s="420"/>
      <c r="Z96" s="421" t="s">
        <v>323</v>
      </c>
      <c r="AA96" s="422"/>
      <c r="AB96" s="418">
        <f t="shared" si="2"/>
        <v>0</v>
      </c>
      <c r="AC96" s="419"/>
      <c r="AD96" s="419"/>
      <c r="AE96" s="419"/>
      <c r="AF96" s="420"/>
    </row>
    <row r="97" spans="2:32" ht="10.5" hidden="1" customHeight="1" outlineLevel="1">
      <c r="B97" s="172"/>
      <c r="C97" s="426" t="s">
        <v>324</v>
      </c>
      <c r="D97" s="427"/>
      <c r="E97" s="427"/>
      <c r="F97" s="427"/>
      <c r="G97" s="427"/>
      <c r="H97" s="427"/>
      <c r="I97" s="427"/>
      <c r="J97" s="427"/>
      <c r="K97" s="427"/>
      <c r="L97" s="427"/>
      <c r="M97" s="427"/>
      <c r="N97" s="427"/>
      <c r="O97" s="427"/>
      <c r="P97" s="427"/>
      <c r="Q97" s="427"/>
      <c r="R97" s="428"/>
      <c r="S97" s="421" t="s">
        <v>325</v>
      </c>
      <c r="T97" s="422"/>
      <c r="U97" s="418"/>
      <c r="V97" s="419"/>
      <c r="W97" s="419"/>
      <c r="X97" s="419"/>
      <c r="Y97" s="420"/>
      <c r="Z97" s="421" t="s">
        <v>325</v>
      </c>
      <c r="AA97" s="422"/>
      <c r="AB97" s="418">
        <f t="shared" si="2"/>
        <v>0</v>
      </c>
      <c r="AC97" s="419"/>
      <c r="AD97" s="419"/>
      <c r="AE97" s="419"/>
      <c r="AF97" s="420"/>
    </row>
    <row r="98" spans="2:32" ht="10.5" hidden="1" customHeight="1" outlineLevel="1">
      <c r="B98" s="172"/>
      <c r="C98" s="426" t="s">
        <v>326</v>
      </c>
      <c r="D98" s="427"/>
      <c r="E98" s="427"/>
      <c r="F98" s="427"/>
      <c r="G98" s="427"/>
      <c r="H98" s="427"/>
      <c r="I98" s="427"/>
      <c r="J98" s="427"/>
      <c r="K98" s="427"/>
      <c r="L98" s="427"/>
      <c r="M98" s="427"/>
      <c r="N98" s="427"/>
      <c r="O98" s="427"/>
      <c r="P98" s="427"/>
      <c r="Q98" s="427"/>
      <c r="R98" s="428"/>
      <c r="S98" s="421" t="s">
        <v>327</v>
      </c>
      <c r="T98" s="422"/>
      <c r="U98" s="418"/>
      <c r="V98" s="419"/>
      <c r="W98" s="419"/>
      <c r="X98" s="419"/>
      <c r="Y98" s="420"/>
      <c r="Z98" s="421" t="s">
        <v>327</v>
      </c>
      <c r="AA98" s="422"/>
      <c r="AB98" s="418">
        <f t="shared" si="2"/>
        <v>0</v>
      </c>
      <c r="AC98" s="419"/>
      <c r="AD98" s="419"/>
      <c r="AE98" s="419"/>
      <c r="AF98" s="420"/>
    </row>
    <row r="99" spans="2:32" ht="10.5" customHeight="1" collapsed="1">
      <c r="B99" s="172"/>
      <c r="C99" s="426" t="s">
        <v>328</v>
      </c>
      <c r="D99" s="427"/>
      <c r="E99" s="427"/>
      <c r="F99" s="427"/>
      <c r="G99" s="427"/>
      <c r="H99" s="427"/>
      <c r="I99" s="427"/>
      <c r="J99" s="427"/>
      <c r="K99" s="427"/>
      <c r="L99" s="427"/>
      <c r="M99" s="427"/>
      <c r="N99" s="427"/>
      <c r="O99" s="427"/>
      <c r="P99" s="427"/>
      <c r="Q99" s="427"/>
      <c r="R99" s="428"/>
      <c r="S99" s="421" t="s">
        <v>329</v>
      </c>
      <c r="T99" s="422"/>
      <c r="U99" s="418">
        <f>ΕΞΟΔΑ!D28+ΕΞΟΔΑ!D29-ΕΞΟΔΑ!D21-ΕΞΟΔΑ!D4</f>
        <v>100000</v>
      </c>
      <c r="V99" s="419"/>
      <c r="W99" s="419"/>
      <c r="X99" s="419"/>
      <c r="Y99" s="420"/>
      <c r="Z99" s="421" t="s">
        <v>330</v>
      </c>
      <c r="AA99" s="422"/>
      <c r="AB99" s="418">
        <f t="shared" si="2"/>
        <v>100000</v>
      </c>
      <c r="AC99" s="419"/>
      <c r="AD99" s="419"/>
      <c r="AE99" s="419"/>
      <c r="AF99" s="420"/>
    </row>
    <row r="100" spans="2:32" ht="10.5" customHeight="1">
      <c r="B100" s="172"/>
      <c r="C100" s="426" t="s">
        <v>237</v>
      </c>
      <c r="D100" s="427"/>
      <c r="E100" s="427"/>
      <c r="F100" s="427"/>
      <c r="G100" s="427"/>
      <c r="H100" s="427"/>
      <c r="I100" s="427"/>
      <c r="J100" s="427"/>
      <c r="K100" s="427"/>
      <c r="L100" s="427"/>
      <c r="M100" s="427"/>
      <c r="N100" s="427"/>
      <c r="O100" s="427"/>
      <c r="P100" s="427"/>
      <c r="Q100" s="427"/>
      <c r="R100" s="428"/>
      <c r="S100" s="421" t="s">
        <v>331</v>
      </c>
      <c r="T100" s="422"/>
      <c r="U100" s="418">
        <f>ΑΝΑΛΥΣΗ!D19</f>
        <v>65000</v>
      </c>
      <c r="V100" s="419"/>
      <c r="W100" s="419"/>
      <c r="X100" s="419"/>
      <c r="Y100" s="420"/>
      <c r="Z100" s="421" t="s">
        <v>332</v>
      </c>
      <c r="AA100" s="422"/>
      <c r="AB100" s="418">
        <f t="shared" si="2"/>
        <v>65000</v>
      </c>
      <c r="AC100" s="419"/>
      <c r="AD100" s="419"/>
      <c r="AE100" s="419"/>
      <c r="AF100" s="420"/>
    </row>
    <row r="101" spans="2:32" ht="10.5" customHeight="1">
      <c r="B101" s="172"/>
      <c r="C101" s="426" t="s">
        <v>225</v>
      </c>
      <c r="D101" s="427"/>
      <c r="E101" s="427"/>
      <c r="F101" s="427"/>
      <c r="G101" s="427"/>
      <c r="H101" s="427"/>
      <c r="I101" s="427"/>
      <c r="J101" s="427"/>
      <c r="K101" s="427"/>
      <c r="L101" s="427"/>
      <c r="M101" s="427"/>
      <c r="N101" s="427"/>
      <c r="O101" s="427"/>
      <c r="P101" s="427"/>
      <c r="Q101" s="427"/>
      <c r="R101" s="428"/>
      <c r="S101" s="421" t="s">
        <v>333</v>
      </c>
      <c r="T101" s="422"/>
      <c r="U101" s="418">
        <f>ΕΞΟΔΑ!D21</f>
        <v>130000</v>
      </c>
      <c r="V101" s="419"/>
      <c r="W101" s="419"/>
      <c r="X101" s="419"/>
      <c r="Y101" s="420"/>
      <c r="Z101" s="421" t="s">
        <v>334</v>
      </c>
      <c r="AA101" s="422"/>
      <c r="AB101" s="418">
        <f t="shared" si="2"/>
        <v>130000</v>
      </c>
      <c r="AC101" s="419"/>
      <c r="AD101" s="419"/>
      <c r="AE101" s="419"/>
      <c r="AF101" s="420"/>
    </row>
    <row r="102" spans="2:32" ht="10.5" customHeight="1">
      <c r="B102" s="172"/>
      <c r="C102" s="426" t="s">
        <v>335</v>
      </c>
      <c r="D102" s="427"/>
      <c r="E102" s="427"/>
      <c r="F102" s="427"/>
      <c r="G102" s="427"/>
      <c r="H102" s="427"/>
      <c r="I102" s="427"/>
      <c r="J102" s="427"/>
      <c r="K102" s="427"/>
      <c r="L102" s="427"/>
      <c r="M102" s="427"/>
      <c r="N102" s="427"/>
      <c r="O102" s="427"/>
      <c r="P102" s="427"/>
      <c r="Q102" s="427"/>
      <c r="R102" s="428"/>
      <c r="S102" s="421" t="s">
        <v>336</v>
      </c>
      <c r="T102" s="422"/>
      <c r="U102" s="418">
        <f>ΕΞΟΔΑ!D23</f>
        <v>5000</v>
      </c>
      <c r="V102" s="419"/>
      <c r="W102" s="419"/>
      <c r="X102" s="419"/>
      <c r="Y102" s="420"/>
      <c r="Z102" s="421" t="s">
        <v>337</v>
      </c>
      <c r="AA102" s="422"/>
      <c r="AB102" s="418">
        <f t="shared" si="2"/>
        <v>5000</v>
      </c>
      <c r="AC102" s="419"/>
      <c r="AD102" s="419"/>
      <c r="AE102" s="419"/>
      <c r="AF102" s="420"/>
    </row>
    <row r="103" spans="2:32" ht="10.5" customHeight="1">
      <c r="B103" s="172"/>
      <c r="C103" s="426" t="s">
        <v>338</v>
      </c>
      <c r="D103" s="427"/>
      <c r="E103" s="427"/>
      <c r="F103" s="427"/>
      <c r="G103" s="427"/>
      <c r="H103" s="427"/>
      <c r="I103" s="427"/>
      <c r="J103" s="427"/>
      <c r="K103" s="427"/>
      <c r="L103" s="427"/>
      <c r="M103" s="427"/>
      <c r="N103" s="427"/>
      <c r="O103" s="427"/>
      <c r="P103" s="427"/>
      <c r="Q103" s="427"/>
      <c r="R103" s="428"/>
      <c r="S103" s="421" t="s">
        <v>339</v>
      </c>
      <c r="T103" s="422"/>
      <c r="U103" s="429"/>
      <c r="V103" s="430"/>
      <c r="W103" s="430"/>
      <c r="X103" s="430"/>
      <c r="Y103" s="431"/>
      <c r="Z103" s="421" t="s">
        <v>340</v>
      </c>
      <c r="AA103" s="422"/>
      <c r="AB103" s="418"/>
      <c r="AC103" s="419"/>
      <c r="AD103" s="419"/>
      <c r="AE103" s="419"/>
      <c r="AF103" s="420"/>
    </row>
    <row r="104" spans="2:32" ht="10.5" customHeight="1">
      <c r="B104" s="172"/>
      <c r="C104" s="426" t="s">
        <v>341</v>
      </c>
      <c r="D104" s="427"/>
      <c r="E104" s="427"/>
      <c r="F104" s="427"/>
      <c r="G104" s="427"/>
      <c r="H104" s="427"/>
      <c r="I104" s="427"/>
      <c r="J104" s="427"/>
      <c r="K104" s="427"/>
      <c r="L104" s="427"/>
      <c r="M104" s="427"/>
      <c r="N104" s="427"/>
      <c r="O104" s="427"/>
      <c r="P104" s="427"/>
      <c r="Q104" s="427"/>
      <c r="R104" s="428"/>
      <c r="S104" s="421" t="s">
        <v>342</v>
      </c>
      <c r="T104" s="422"/>
      <c r="U104" s="429"/>
      <c r="V104" s="430"/>
      <c r="W104" s="430"/>
      <c r="X104" s="430"/>
      <c r="Y104" s="431"/>
      <c r="Z104" s="421" t="s">
        <v>343</v>
      </c>
      <c r="AA104" s="422"/>
      <c r="AB104" s="418"/>
      <c r="AC104" s="419"/>
      <c r="AD104" s="419"/>
      <c r="AE104" s="419"/>
      <c r="AF104" s="420"/>
    </row>
    <row r="105" spans="2:32" ht="10.5" customHeight="1">
      <c r="B105" s="399"/>
      <c r="C105" s="399"/>
      <c r="D105" s="399"/>
      <c r="E105" s="399"/>
      <c r="F105" s="399"/>
      <c r="G105" s="399"/>
      <c r="H105" s="399"/>
      <c r="I105" s="399"/>
      <c r="J105" s="399"/>
      <c r="K105" s="399"/>
      <c r="L105" s="399"/>
      <c r="M105" s="399"/>
      <c r="N105" s="399"/>
      <c r="O105" s="399"/>
      <c r="P105" s="399"/>
      <c r="Q105" s="399"/>
      <c r="R105" s="399"/>
      <c r="S105" s="399"/>
      <c r="T105" s="399"/>
      <c r="U105" s="399"/>
      <c r="V105" s="399"/>
      <c r="W105" s="399"/>
      <c r="X105" s="399"/>
      <c r="Y105" s="399"/>
      <c r="Z105" s="399"/>
      <c r="AA105" s="399"/>
      <c r="AB105" s="399"/>
      <c r="AC105" s="399"/>
      <c r="AD105" s="399"/>
      <c r="AE105" s="399"/>
      <c r="AF105" s="399"/>
    </row>
    <row r="137" spans="32:32" ht="11.25" customHeight="1">
      <c r="AF137" s="182" t="s">
        <v>344</v>
      </c>
    </row>
    <row r="3314" ht="10.5" customHeight="1"/>
  </sheetData>
  <mergeCells count="387">
    <mergeCell ref="Z101:AA101"/>
    <mergeCell ref="AB101:AF101"/>
    <mergeCell ref="Z100:AA100"/>
    <mergeCell ref="AB100:AF100"/>
    <mergeCell ref="C101:R101"/>
    <mergeCell ref="S101:T101"/>
    <mergeCell ref="U101:Y101"/>
    <mergeCell ref="Z104:AA104"/>
    <mergeCell ref="AB104:AF104"/>
    <mergeCell ref="B105:AF105"/>
    <mergeCell ref="C104:R104"/>
    <mergeCell ref="S104:T104"/>
    <mergeCell ref="U104:Y104"/>
    <mergeCell ref="Z103:AA103"/>
    <mergeCell ref="AB103:AF103"/>
    <mergeCell ref="Z102:AA102"/>
    <mergeCell ref="AB102:AF102"/>
    <mergeCell ref="C103:R103"/>
    <mergeCell ref="S103:T103"/>
    <mergeCell ref="U103:Y103"/>
    <mergeCell ref="C102:R102"/>
    <mergeCell ref="S102:T102"/>
    <mergeCell ref="U102:Y102"/>
    <mergeCell ref="C100:R100"/>
    <mergeCell ref="S100:T100"/>
    <mergeCell ref="U100:Y100"/>
    <mergeCell ref="Z99:AA99"/>
    <mergeCell ref="AB99:AF99"/>
    <mergeCell ref="Z98:AA98"/>
    <mergeCell ref="AB98:AF98"/>
    <mergeCell ref="C99:R99"/>
    <mergeCell ref="S99:T99"/>
    <mergeCell ref="U99:Y99"/>
    <mergeCell ref="C98:R98"/>
    <mergeCell ref="S98:T98"/>
    <mergeCell ref="U98:Y98"/>
    <mergeCell ref="Z97:AA97"/>
    <mergeCell ref="AB97:AF97"/>
    <mergeCell ref="Z96:AA96"/>
    <mergeCell ref="AB96:AF96"/>
    <mergeCell ref="C97:R97"/>
    <mergeCell ref="S97:T97"/>
    <mergeCell ref="U97:Y97"/>
    <mergeCell ref="C96:R96"/>
    <mergeCell ref="S96:T96"/>
    <mergeCell ref="U96:Y96"/>
    <mergeCell ref="Z95:AA95"/>
    <mergeCell ref="AB95:AF95"/>
    <mergeCell ref="Z94:AA94"/>
    <mergeCell ref="AB94:AF94"/>
    <mergeCell ref="C95:R95"/>
    <mergeCell ref="S95:T95"/>
    <mergeCell ref="U95:Y95"/>
    <mergeCell ref="C94:R94"/>
    <mergeCell ref="S94:T94"/>
    <mergeCell ref="U94:Y94"/>
    <mergeCell ref="Z93:AA93"/>
    <mergeCell ref="AB93:AF93"/>
    <mergeCell ref="Z92:AA92"/>
    <mergeCell ref="AB92:AF92"/>
    <mergeCell ref="C93:R93"/>
    <mergeCell ref="S93:T93"/>
    <mergeCell ref="U93:Y93"/>
    <mergeCell ref="C92:R92"/>
    <mergeCell ref="S92:T92"/>
    <mergeCell ref="U92:Y92"/>
    <mergeCell ref="Z91:AA91"/>
    <mergeCell ref="AB91:AF91"/>
    <mergeCell ref="Z90:AA90"/>
    <mergeCell ref="AB90:AF90"/>
    <mergeCell ref="C91:R91"/>
    <mergeCell ref="S91:T91"/>
    <mergeCell ref="U91:Y91"/>
    <mergeCell ref="C90:R90"/>
    <mergeCell ref="S90:T90"/>
    <mergeCell ref="U90:Y90"/>
    <mergeCell ref="Z89:AA89"/>
    <mergeCell ref="AB89:AF89"/>
    <mergeCell ref="Z88:AA88"/>
    <mergeCell ref="AB88:AF88"/>
    <mergeCell ref="C89:R89"/>
    <mergeCell ref="S89:T89"/>
    <mergeCell ref="U89:Y89"/>
    <mergeCell ref="C88:R88"/>
    <mergeCell ref="S88:T88"/>
    <mergeCell ref="U88:Y88"/>
    <mergeCell ref="Z87:AA87"/>
    <mergeCell ref="AB87:AF87"/>
    <mergeCell ref="Z86:AA86"/>
    <mergeCell ref="AB86:AF86"/>
    <mergeCell ref="C87:R87"/>
    <mergeCell ref="S87:T87"/>
    <mergeCell ref="U87:Y87"/>
    <mergeCell ref="C86:R86"/>
    <mergeCell ref="S86:T86"/>
    <mergeCell ref="U86:Y86"/>
    <mergeCell ref="Z84:AA85"/>
    <mergeCell ref="B84:B85"/>
    <mergeCell ref="C84:R84"/>
    <mergeCell ref="S84:T85"/>
    <mergeCell ref="U84:Y85"/>
    <mergeCell ref="C85:R85"/>
    <mergeCell ref="Z83:AA83"/>
    <mergeCell ref="AB83:AF83"/>
    <mergeCell ref="Z82:AA82"/>
    <mergeCell ref="AB82:AF82"/>
    <mergeCell ref="C83:R83"/>
    <mergeCell ref="S83:T83"/>
    <mergeCell ref="U83:Y83"/>
    <mergeCell ref="C82:R82"/>
    <mergeCell ref="S82:T82"/>
    <mergeCell ref="U82:Y82"/>
    <mergeCell ref="AB85:AF85"/>
    <mergeCell ref="Z81:AA81"/>
    <mergeCell ref="AB81:AF81"/>
    <mergeCell ref="Z80:AA80"/>
    <mergeCell ref="AB80:AF80"/>
    <mergeCell ref="C81:R81"/>
    <mergeCell ref="S81:T81"/>
    <mergeCell ref="U81:Y81"/>
    <mergeCell ref="C80:R80"/>
    <mergeCell ref="S80:T80"/>
    <mergeCell ref="U80:Y80"/>
    <mergeCell ref="Z79:AA79"/>
    <mergeCell ref="AB79:AF79"/>
    <mergeCell ref="Z78:AA78"/>
    <mergeCell ref="AB78:AF78"/>
    <mergeCell ref="C79:R79"/>
    <mergeCell ref="S79:T79"/>
    <mergeCell ref="U79:Y79"/>
    <mergeCell ref="C78:R78"/>
    <mergeCell ref="S78:T78"/>
    <mergeCell ref="U78:Y78"/>
    <mergeCell ref="Z77:AA77"/>
    <mergeCell ref="AB77:AF77"/>
    <mergeCell ref="Z76:AA76"/>
    <mergeCell ref="AB76:AF76"/>
    <mergeCell ref="C77:R77"/>
    <mergeCell ref="S77:T77"/>
    <mergeCell ref="U77:Y77"/>
    <mergeCell ref="C76:R76"/>
    <mergeCell ref="S76:T76"/>
    <mergeCell ref="U76:Y76"/>
    <mergeCell ref="Z75:AA75"/>
    <mergeCell ref="AB75:AF75"/>
    <mergeCell ref="Z74:AA74"/>
    <mergeCell ref="AB74:AF74"/>
    <mergeCell ref="C75:R75"/>
    <mergeCell ref="S75:T75"/>
    <mergeCell ref="U75:Y75"/>
    <mergeCell ref="C74:R74"/>
    <mergeCell ref="S74:T74"/>
    <mergeCell ref="U74:Y74"/>
    <mergeCell ref="B71:AF71"/>
    <mergeCell ref="B72:R73"/>
    <mergeCell ref="S72:Y72"/>
    <mergeCell ref="Z72:AF73"/>
    <mergeCell ref="S73:Y73"/>
    <mergeCell ref="Z70:AA70"/>
    <mergeCell ref="AB70:AF70"/>
    <mergeCell ref="Z69:AA69"/>
    <mergeCell ref="AB69:AF69"/>
    <mergeCell ref="C70:R70"/>
    <mergeCell ref="S70:T70"/>
    <mergeCell ref="U70:Y70"/>
    <mergeCell ref="C69:R69"/>
    <mergeCell ref="S69:T69"/>
    <mergeCell ref="U69:Y69"/>
    <mergeCell ref="Z68:AA68"/>
    <mergeCell ref="AB68:AF68"/>
    <mergeCell ref="Z67:AA67"/>
    <mergeCell ref="AB67:AF67"/>
    <mergeCell ref="C68:R68"/>
    <mergeCell ref="S68:T68"/>
    <mergeCell ref="U68:Y68"/>
    <mergeCell ref="C67:R67"/>
    <mergeCell ref="S67:T67"/>
    <mergeCell ref="U67:Y67"/>
    <mergeCell ref="Z66:AA66"/>
    <mergeCell ref="AB66:AF66"/>
    <mergeCell ref="Z65:AA65"/>
    <mergeCell ref="AB65:AF65"/>
    <mergeCell ref="C66:R66"/>
    <mergeCell ref="S66:T66"/>
    <mergeCell ref="U66:Y66"/>
    <mergeCell ref="C65:R65"/>
    <mergeCell ref="S65:T65"/>
    <mergeCell ref="U65:Y65"/>
    <mergeCell ref="Z64:AA64"/>
    <mergeCell ref="AB64:AF64"/>
    <mergeCell ref="Z63:AA63"/>
    <mergeCell ref="AB63:AF63"/>
    <mergeCell ref="C64:R64"/>
    <mergeCell ref="S64:T64"/>
    <mergeCell ref="U64:Y64"/>
    <mergeCell ref="C63:R63"/>
    <mergeCell ref="S63:T63"/>
    <mergeCell ref="U63:Y63"/>
    <mergeCell ref="Z62:AA62"/>
    <mergeCell ref="AB62:AF62"/>
    <mergeCell ref="Z61:AA61"/>
    <mergeCell ref="AB61:AF61"/>
    <mergeCell ref="C62:R62"/>
    <mergeCell ref="S62:T62"/>
    <mergeCell ref="U62:Y62"/>
    <mergeCell ref="C61:R61"/>
    <mergeCell ref="S61:T61"/>
    <mergeCell ref="U61:Y61"/>
    <mergeCell ref="Z60:AA60"/>
    <mergeCell ref="AB60:AF60"/>
    <mergeCell ref="Z59:AA59"/>
    <mergeCell ref="AB59:AF59"/>
    <mergeCell ref="C60:R60"/>
    <mergeCell ref="S60:T60"/>
    <mergeCell ref="U60:Y60"/>
    <mergeCell ref="C59:R59"/>
    <mergeCell ref="S59:T59"/>
    <mergeCell ref="U59:Y59"/>
    <mergeCell ref="AB55:AF55"/>
    <mergeCell ref="C56:R56"/>
    <mergeCell ref="S56:T56"/>
    <mergeCell ref="U56:Y56"/>
    <mergeCell ref="C55:R55"/>
    <mergeCell ref="S55:T55"/>
    <mergeCell ref="U55:Y55"/>
    <mergeCell ref="Z58:AA58"/>
    <mergeCell ref="AB58:AF58"/>
    <mergeCell ref="Z57:AA57"/>
    <mergeCell ref="AB57:AF57"/>
    <mergeCell ref="C58:R58"/>
    <mergeCell ref="S58:T58"/>
    <mergeCell ref="U58:Y58"/>
    <mergeCell ref="C57:R57"/>
    <mergeCell ref="S57:T57"/>
    <mergeCell ref="U57:Y57"/>
    <mergeCell ref="B50:AF50"/>
    <mergeCell ref="B51:R52"/>
    <mergeCell ref="S51:Y51"/>
    <mergeCell ref="Z51:AF52"/>
    <mergeCell ref="S52:Y52"/>
    <mergeCell ref="AB84:AF84"/>
    <mergeCell ref="Z48:AA48"/>
    <mergeCell ref="AB48:AF48"/>
    <mergeCell ref="B48:R48"/>
    <mergeCell ref="S48:T48"/>
    <mergeCell ref="U48:Y48"/>
    <mergeCell ref="Z54:AA54"/>
    <mergeCell ref="AB54:AF54"/>
    <mergeCell ref="Z53:AA53"/>
    <mergeCell ref="AB53:AF53"/>
    <mergeCell ref="C54:R54"/>
    <mergeCell ref="S54:T54"/>
    <mergeCell ref="U54:Y54"/>
    <mergeCell ref="C53:R53"/>
    <mergeCell ref="S53:T53"/>
    <mergeCell ref="U53:Y53"/>
    <mergeCell ref="Z56:AA56"/>
    <mergeCell ref="AB56:AF56"/>
    <mergeCell ref="Z55:AA55"/>
    <mergeCell ref="Z47:AA47"/>
    <mergeCell ref="AB47:AF47"/>
    <mergeCell ref="Z46:AA46"/>
    <mergeCell ref="AB46:AF46"/>
    <mergeCell ref="B47:R47"/>
    <mergeCell ref="S47:T47"/>
    <mergeCell ref="U47:Y47"/>
    <mergeCell ref="B46:R46"/>
    <mergeCell ref="S46:T46"/>
    <mergeCell ref="U46:Y46"/>
    <mergeCell ref="Z44:AA44"/>
    <mergeCell ref="AB44:AF44"/>
    <mergeCell ref="B45:AF45"/>
    <mergeCell ref="C44:R44"/>
    <mergeCell ref="S44:T44"/>
    <mergeCell ref="U44:Y44"/>
    <mergeCell ref="Z42:AA42"/>
    <mergeCell ref="AB42:AF42"/>
    <mergeCell ref="B43:AF43"/>
    <mergeCell ref="C42:R42"/>
    <mergeCell ref="S42:T42"/>
    <mergeCell ref="U42:Y42"/>
    <mergeCell ref="Z41:AA41"/>
    <mergeCell ref="AB41:AF41"/>
    <mergeCell ref="Z40:AA40"/>
    <mergeCell ref="AB40:AF40"/>
    <mergeCell ref="C41:R41"/>
    <mergeCell ref="S41:T41"/>
    <mergeCell ref="U41:Y41"/>
    <mergeCell ref="C40:R40"/>
    <mergeCell ref="S40:T40"/>
    <mergeCell ref="U40:Y40"/>
    <mergeCell ref="Z39:AA39"/>
    <mergeCell ref="AB39:AF39"/>
    <mergeCell ref="Z38:AA38"/>
    <mergeCell ref="AB38:AF38"/>
    <mergeCell ref="C39:R39"/>
    <mergeCell ref="S39:T39"/>
    <mergeCell ref="U39:Y39"/>
    <mergeCell ref="Z36:AA36"/>
    <mergeCell ref="AB36:AF36"/>
    <mergeCell ref="B37:AF37"/>
    <mergeCell ref="C38:R38"/>
    <mergeCell ref="S38:T38"/>
    <mergeCell ref="U38:Y38"/>
    <mergeCell ref="Z35:AA35"/>
    <mergeCell ref="AB35:AF35"/>
    <mergeCell ref="C36:R36"/>
    <mergeCell ref="S36:T36"/>
    <mergeCell ref="U36:Y36"/>
    <mergeCell ref="B34:AF34"/>
    <mergeCell ref="C35:R35"/>
    <mergeCell ref="S35:T35"/>
    <mergeCell ref="U35:Y35"/>
    <mergeCell ref="Z33:AA33"/>
    <mergeCell ref="AB33:AF33"/>
    <mergeCell ref="Z32:AA32"/>
    <mergeCell ref="AB32:AF32"/>
    <mergeCell ref="C33:R33"/>
    <mergeCell ref="S33:T33"/>
    <mergeCell ref="U33:Y33"/>
    <mergeCell ref="B31:AF31"/>
    <mergeCell ref="C32:R32"/>
    <mergeCell ref="S32:T32"/>
    <mergeCell ref="U32:Y32"/>
    <mergeCell ref="B30:AF30"/>
    <mergeCell ref="Z26:AF29"/>
    <mergeCell ref="B27:B28"/>
    <mergeCell ref="C27:R28"/>
    <mergeCell ref="S27:T28"/>
    <mergeCell ref="U27:Y27"/>
    <mergeCell ref="U28:Y28"/>
    <mergeCell ref="C29:R29"/>
    <mergeCell ref="S29:T29"/>
    <mergeCell ref="U29:Y29"/>
    <mergeCell ref="C24:R24"/>
    <mergeCell ref="S24:T24"/>
    <mergeCell ref="U24:Y24"/>
    <mergeCell ref="B25:AF25"/>
    <mergeCell ref="C26:R26"/>
    <mergeCell ref="S26:T26"/>
    <mergeCell ref="U26:Y26"/>
    <mergeCell ref="C22:R22"/>
    <mergeCell ref="S22:T22"/>
    <mergeCell ref="U22:Y22"/>
    <mergeCell ref="C23:R23"/>
    <mergeCell ref="S23:T23"/>
    <mergeCell ref="U23:Y23"/>
    <mergeCell ref="Z14:AF24"/>
    <mergeCell ref="C15:R15"/>
    <mergeCell ref="S15:T15"/>
    <mergeCell ref="U15:Y15"/>
    <mergeCell ref="C16:R16"/>
    <mergeCell ref="S16:T16"/>
    <mergeCell ref="U16:Y16"/>
    <mergeCell ref="C17:R17"/>
    <mergeCell ref="S17:T17"/>
    <mergeCell ref="U17:Y17"/>
    <mergeCell ref="C20:R20"/>
    <mergeCell ref="S20:T20"/>
    <mergeCell ref="U20:Y20"/>
    <mergeCell ref="C21:R21"/>
    <mergeCell ref="S21:T21"/>
    <mergeCell ref="U21:Y21"/>
    <mergeCell ref="C18:R18"/>
    <mergeCell ref="S18:T18"/>
    <mergeCell ref="U18:Y18"/>
    <mergeCell ref="C19:R19"/>
    <mergeCell ref="S19:T19"/>
    <mergeCell ref="U19:Y19"/>
    <mergeCell ref="M1:Y3"/>
    <mergeCell ref="Z4:AB4"/>
    <mergeCell ref="AC4:AD4"/>
    <mergeCell ref="AE4:AF4"/>
    <mergeCell ref="Z5:AF6"/>
    <mergeCell ref="Z12:AA12"/>
    <mergeCell ref="AB12:AF12"/>
    <mergeCell ref="B13:AF13"/>
    <mergeCell ref="C14:R14"/>
    <mergeCell ref="S14:Y14"/>
    <mergeCell ref="C12:R12"/>
    <mergeCell ref="S12:T12"/>
    <mergeCell ref="U12:Y12"/>
    <mergeCell ref="B8:AF8"/>
    <mergeCell ref="B9:B11"/>
    <mergeCell ref="C9:R11"/>
    <mergeCell ref="S9:Y11"/>
    <mergeCell ref="Z9:A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ΑΝΑΛΥΣΗ</vt:lpstr>
      <vt:lpstr>ΤΑΜ_ΡΟΕΣ</vt:lpstr>
      <vt:lpstr>ΕΞΟΔΑ</vt:lpstr>
      <vt:lpstr>ΔΕΙΚΤΕΣ</vt:lpstr>
      <vt:lpstr>Ε3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30694</dc:creator>
  <cp:lastModifiedBy>VaghelisKTDS</cp:lastModifiedBy>
  <dcterms:created xsi:type="dcterms:W3CDTF">2022-09-03T11:18:46Z</dcterms:created>
  <dcterms:modified xsi:type="dcterms:W3CDTF">2022-09-05T08:22:54Z</dcterms:modified>
</cp:coreProperties>
</file>